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371" windowWidth="15480" windowHeight="6570" tabRatio="775" activeTab="0"/>
  </bookViews>
  <sheets>
    <sheet name="ООУ" sheetId="1" r:id="rId1"/>
    <sheet name="ООУ с дошкол.отдел." sheetId="2" r:id="rId2"/>
    <sheet name="старшие ООУ" sheetId="3" r:id="rId3"/>
    <sheet name="младшие ООУ" sheetId="4" r:id="rId4"/>
    <sheet name="интернат 1" sheetId="5" r:id="rId5"/>
    <sheet name="СЛШ и коррекц" sheetId="6" r:id="rId6"/>
    <sheet name="Кристина" sheetId="7" r:id="rId7"/>
    <sheet name="МДОУ" sheetId="8" r:id="rId8"/>
    <sheet name="УДО" sheetId="9" r:id="rId9"/>
    <sheet name="ИМЦ" sheetId="10" r:id="rId10"/>
    <sheet name="ПМПК" sheetId="11" r:id="rId11"/>
    <sheet name="приложение 1.1" sheetId="12" r:id="rId12"/>
    <sheet name="приложение 1.2" sheetId="13" r:id="rId13"/>
  </sheets>
  <definedNames>
    <definedName name="_xlnm.Print_Titles" localSheetId="9">'ИМЦ'!$4:$4</definedName>
    <definedName name="_xlnm.Print_Titles" localSheetId="4">'интернат 1'!$3:$3</definedName>
    <definedName name="_xlnm.Print_Titles" localSheetId="6">'Кристина'!$3:$3</definedName>
    <definedName name="_xlnm.Print_Titles" localSheetId="7">'МДОУ'!$4:$4</definedName>
    <definedName name="_xlnm.Print_Titles" localSheetId="3">'младшие ООУ'!$5:$5</definedName>
    <definedName name="_xlnm.Print_Titles" localSheetId="0">'ООУ'!$7:$7</definedName>
    <definedName name="_xlnm.Print_Titles" localSheetId="10">'ПМПК'!$4:$4</definedName>
    <definedName name="_xlnm.Print_Titles" localSheetId="5">'СЛШ и коррекц'!$3:$3</definedName>
    <definedName name="_xlnm.Print_Titles" localSheetId="2">'старшие ООУ'!$4:$4</definedName>
    <definedName name="_xlnm.Print_Titles" localSheetId="8">'УДО'!$3:$3</definedName>
    <definedName name="_xlnm.Print_Area" localSheetId="9">'ИМЦ'!$A$1:$G$34</definedName>
    <definedName name="_xlnm.Print_Area" localSheetId="4">'интернат 1'!$A$1:$G$48</definedName>
    <definedName name="_xlnm.Print_Area" localSheetId="6">'Кристина'!$A$1:$G$51</definedName>
    <definedName name="_xlnm.Print_Area" localSheetId="7">'МДОУ'!$A$1:$G$45</definedName>
    <definedName name="_xlnm.Print_Area" localSheetId="3">'младшие ООУ'!$A$1:$G$50</definedName>
    <definedName name="_xlnm.Print_Area" localSheetId="0">'ООУ'!$A$1:$G$53</definedName>
    <definedName name="_xlnm.Print_Area" localSheetId="1">'ООУ с дошкол.отдел.'!$A$1:$H$53</definedName>
    <definedName name="_xlnm.Print_Area" localSheetId="10">'ПМПК'!$A$1:$G$30</definedName>
    <definedName name="_xlnm.Print_Area" localSheetId="12">'приложение 1.2'!$A$1:$E$49</definedName>
    <definedName name="_xlnm.Print_Area" localSheetId="5">'СЛШ и коррекц'!$A$1:$G$43</definedName>
    <definedName name="_xlnm.Print_Area" localSheetId="2">'старшие ООУ'!$A$1:$G$45</definedName>
    <definedName name="_xlnm.Print_Area" localSheetId="8">'УДО'!$A$1:$G$44</definedName>
  </definedNames>
  <calcPr fullCalcOnLoad="1"/>
</workbook>
</file>

<file path=xl/sharedStrings.xml><?xml version="1.0" encoding="utf-8"?>
<sst xmlns="http://schemas.openxmlformats.org/spreadsheetml/2006/main" count="898" uniqueCount="287">
  <si>
    <t>Плановое значение показателя</t>
  </si>
  <si>
    <t>месяц</t>
  </si>
  <si>
    <t>квартал</t>
  </si>
  <si>
    <t>полугодие</t>
  </si>
  <si>
    <t>год</t>
  </si>
  <si>
    <t>всего</t>
  </si>
  <si>
    <t>Доля обучающихся, воспитанников, принявших участие в творческих конкурсах, фестивалях, спортивных мероприятиях, олимпиадах</t>
  </si>
  <si>
    <t>Мониторинг качества обученности</t>
  </si>
  <si>
    <t>2. Целевые показатели финансово-экономической деятельности</t>
  </si>
  <si>
    <t>Совокупность всех критериев по трем разделам : 100 баллов</t>
  </si>
  <si>
    <t xml:space="preserve">Организация и проведение городских и областных мероприятий </t>
  </si>
  <si>
    <t>Учреждения дополнительного образования</t>
  </si>
  <si>
    <t>Общеобразовательные учреждения</t>
  </si>
  <si>
    <t>Муниципальные дошкольные образовательные учреждения</t>
  </si>
  <si>
    <t>Отсутствие замечаний по содержанию территории учреждения</t>
  </si>
  <si>
    <t>среднемесячная посещаемость детей &gt; 70 %</t>
  </si>
  <si>
    <t xml:space="preserve">Выполнение детодней </t>
  </si>
  <si>
    <t>от 90% до 95%</t>
  </si>
  <si>
    <t>не менее 1</t>
  </si>
  <si>
    <t>Выполнение  установленного соотношения величины "обучающийся / работник"</t>
  </si>
  <si>
    <t>наличие положительной динамики</t>
  </si>
  <si>
    <t>Наличие выпускников, получивших золотые и серебряные медали</t>
  </si>
  <si>
    <t>Наличие обучающихся, являющихся победителями и призерами (лауреатами) конкурсов, олимпиад, соревнований муниципального, областного, межрегионального, Российского и международного уровней.</t>
  </si>
  <si>
    <t>не менее 95%</t>
  </si>
  <si>
    <t>более 40%</t>
  </si>
  <si>
    <t>более 30%</t>
  </si>
  <si>
    <t>больше 0</t>
  </si>
  <si>
    <t>0 несчастных случаев</t>
  </si>
  <si>
    <t>0 замечаний</t>
  </si>
  <si>
    <t>наличие</t>
  </si>
  <si>
    <t>наличие и поддержание</t>
  </si>
  <si>
    <t>не менее 70%</t>
  </si>
  <si>
    <t>из стандартов</t>
  </si>
  <si>
    <t>не менее 10% воспитанников</t>
  </si>
  <si>
    <t>наличие победителей</t>
  </si>
  <si>
    <t xml:space="preserve">Целевые показатели деятельности руководителей учреждений, </t>
  </si>
  <si>
    <t>Оценка деятельности руководителей  учреждений,  в баллах (максимально возможное)</t>
  </si>
  <si>
    <t>Целевые показатели деятельности учреждений,</t>
  </si>
  <si>
    <t>1. Целевые показатели основной деятельности  учреждения</t>
  </si>
  <si>
    <t>1. Целевые показатели основной деятельности учреждения</t>
  </si>
  <si>
    <t>ИТОГО количество баллов по всем группам показателей</t>
  </si>
  <si>
    <t>3. Целевые показатели деятельности  учреждения, направленные на работу с кадрами</t>
  </si>
  <si>
    <t xml:space="preserve">Целевые показатели деятельности руководителей  учреждений, </t>
  </si>
  <si>
    <t>Оценка деятельности руководителей  учреждений, в баллах (максимально возможное)</t>
  </si>
  <si>
    <t>среднемесячная посещаемость от 60% до 70%</t>
  </si>
  <si>
    <t>0 жалоб</t>
  </si>
  <si>
    <t xml:space="preserve">Совокупная значимость всех критериев в баллах по первому разделу: </t>
  </si>
  <si>
    <t xml:space="preserve">Совокупная значимость всех критериев в баллах по первому разделу : </t>
  </si>
  <si>
    <t xml:space="preserve">Количество ставок административно-управленческого персонала на одного обучающегося </t>
  </si>
  <si>
    <t>Создание комфортной развивающей образовательной среды, соответствующей современным технологиям</t>
  </si>
  <si>
    <t>Наличие положительной динамики в обучении детей</t>
  </si>
  <si>
    <t>Учреждения дополнительного образования детей</t>
  </si>
  <si>
    <t>не более планового значения показателя (Приложение 1.2)</t>
  </si>
  <si>
    <t>не менее  планового значения показателя (Приложение 1.1)</t>
  </si>
  <si>
    <t>Количество ставок административно-управленческого персонала на одну группу</t>
  </si>
  <si>
    <t>Отсутствие несчастных случаев по вине работников учреждения</t>
  </si>
  <si>
    <t xml:space="preserve"> </t>
  </si>
  <si>
    <t>Организация информационно-просветительской работы с населением</t>
  </si>
  <si>
    <t>Формирование банка данных о детях с ограниченными возможностями здоровья (в т.ч. о детях -инвалидах)</t>
  </si>
  <si>
    <t>Укомплектованность учреждения методистами</t>
  </si>
  <si>
    <t xml:space="preserve">Организация и проведение городских, областных и Всероссийских мероприятий </t>
  </si>
  <si>
    <t>Реализация мероприятий в рамках соглашения о сотрудничестве департамента образования администрации Города Томска и сторонних организаций</t>
  </si>
  <si>
    <t>не менее 185 в квартал</t>
  </si>
  <si>
    <t>Проведение учреждением экспертизы инновационных материалов педагогов образовательных учреждений</t>
  </si>
  <si>
    <t>Наличие педагогов, методистов,  обучающихся, с которыми проводилась работа по подготовке к конкурсам методистами ИМЦ, которые стали победителями и призерами (лауреатами) конкурсов муниципального, областного, межрегионального, Российского и международного уровней.</t>
  </si>
  <si>
    <t xml:space="preserve"> Распространение передового опыта педагогов города </t>
  </si>
  <si>
    <t>Доля методистов, имеющих высшую квалификационную категорию</t>
  </si>
  <si>
    <t xml:space="preserve">Укомплектованность учреждения основным  персоналом </t>
  </si>
  <si>
    <t>не менее 95% от штатного расписания</t>
  </si>
  <si>
    <r>
      <t>не менее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50% от общего количества педагогических работников</t>
    </r>
  </si>
  <si>
    <t xml:space="preserve">Распространение передового опыта </t>
  </si>
  <si>
    <t>Наличие обучающихся, воспитанников являющихся победителями и призерами (лауреатами) конкурсов, олимпиад, соревнований муниципального, областного, межрегионального, Российского и международного уровней.</t>
  </si>
  <si>
    <t xml:space="preserve"> Распространение передового опыта, организация деятельности  муниципальных инновационных  экспериментальных площадок</t>
  </si>
  <si>
    <t>Личный вклад руководителя учреждения в распространение передового опыта учреждением и в организацию деятельности  муниципальных инновационных  экспериментальных площадок</t>
  </si>
  <si>
    <t xml:space="preserve"> Приложение 2
к приказу департамента 
  образования администрации
Города Томска
от___________ №_____</t>
  </si>
  <si>
    <t xml:space="preserve"> Приложение 3
к приказу департамента 
  образования администрации
Города Томска
от___________ №_____</t>
  </si>
  <si>
    <t xml:space="preserve"> Приложение 4
к приказу департамента 
  образования администрации
Города Томска
от___________ №_____
</t>
  </si>
  <si>
    <t xml:space="preserve"> Приложение 5
к приказу департамента 
  образования администрации
Города Томска
от___________ №_____
</t>
  </si>
  <si>
    <t xml:space="preserve"> Приложение 6
к приказу департамента 
  образования администрации
Города Томска
от___________ №_____</t>
  </si>
  <si>
    <t>Количество собраний проводимых методистами с педагогами образовательных учреждений</t>
  </si>
  <si>
    <t xml:space="preserve">Полнота сбора родительской платы </t>
  </si>
  <si>
    <t>от 70% до 80%</t>
  </si>
  <si>
    <t>Своевременное предоставление достоверной запрашиваемой информации</t>
  </si>
  <si>
    <t>Доля педагогических кадров, прошедших аттестацию</t>
  </si>
  <si>
    <t>не менее 90% от общего количества педагогических работников</t>
  </si>
  <si>
    <t>не менее 50%</t>
  </si>
  <si>
    <t>Наличие полного комплекта информации и ее постоянное обновление на официальном интернет-сайте учреждения</t>
  </si>
  <si>
    <t>Отношение фактического количества обучающихся, воспитанников в ОУ к плановой наполняемости образовательного учреждения в одну смену, утвержденной приказом департамента образования администрации Города Томска</t>
  </si>
  <si>
    <t>Наличие в контингенте учреждения детей с ограниченными возможностями здоровья</t>
  </si>
  <si>
    <t>Посещаемость занятий</t>
  </si>
  <si>
    <t>фактическая посещаемость занятий больше или равняется 80%</t>
  </si>
  <si>
    <t>фактическая посещаемость занятий от 70% до 80%</t>
  </si>
  <si>
    <t>фактическая посещаемость занятий от 60% до 70%</t>
  </si>
  <si>
    <t>Отношение фактического количества ученико-часов к  плановому</t>
  </si>
  <si>
    <t>Использование учебных площадей</t>
  </si>
  <si>
    <t>больше 80%</t>
  </si>
  <si>
    <t>от 60% до  70%</t>
  </si>
  <si>
    <t>Охват платными услугами воспитанников</t>
  </si>
  <si>
    <t>выше 50%</t>
  </si>
  <si>
    <t>от 30% до 50%</t>
  </si>
  <si>
    <t>от 10% до  30%</t>
  </si>
  <si>
    <t xml:space="preserve">Совокупная значимость всех критериев в баллах по второму разделу : </t>
  </si>
  <si>
    <t xml:space="preserve">Совокупная значимость всех критериев в баллах по третьему разделу : </t>
  </si>
  <si>
    <t>МБОУ школа-интернат № 1</t>
  </si>
  <si>
    <t>Приложение 1.1 к целевым показателям эффективности деятельности муниципальных учреждений</t>
  </si>
  <si>
    <t>Группы ООУ</t>
  </si>
  <si>
    <t>Значение целевого показателя</t>
  </si>
  <si>
    <t>количество обучающихся менее 200 человек</t>
  </si>
  <si>
    <t>количество обучающихся от 200 до 450 человек</t>
  </si>
  <si>
    <t>количество обучающихся от 450 до 700 человек</t>
  </si>
  <si>
    <t>количество обучающихся от 700 до 1000 человек</t>
  </si>
  <si>
    <t>количество обучающихся более  1000 человек</t>
  </si>
  <si>
    <t>Общеобразовательные сельские школы</t>
  </si>
  <si>
    <t xml:space="preserve">Плановое значение целевого показателя указано без учета ставки главного бухгалтера и без учета </t>
  </si>
  <si>
    <t>№</t>
  </si>
  <si>
    <t>Тип учреждения</t>
  </si>
  <si>
    <t>Плановое значение целевого показателя</t>
  </si>
  <si>
    <t>Примечание</t>
  </si>
  <si>
    <t>Приложение 1.2.</t>
  </si>
  <si>
    <t xml:space="preserve">Доля выпускников, от числа сдававших ЕГЭ, получивших на выпускном экзамене по русскому языку в форме ЕГЭ баллы, превышающие среднеобластное значение </t>
  </si>
  <si>
    <t xml:space="preserve">Доля выпускников, от числа сдававших ЕГЭ, получивших на выпускном экзамене по математике в форме ЕГЭ баллы, превышающие среднеобластное значение </t>
  </si>
  <si>
    <t>Наличие полного комплекта информации и ее постоянное обновление на федеральном и официальном интернет-сайте учреждения</t>
  </si>
  <si>
    <t xml:space="preserve">Функционирование системы государственно-общественного управления </t>
  </si>
  <si>
    <t>функционирование управляющего совета</t>
  </si>
  <si>
    <t>Потребление коммунальных услуг в натуральном выражении не превышает утвержденные лимиты натурального потребления</t>
  </si>
  <si>
    <t>2.1.</t>
  </si>
  <si>
    <t>2.3.</t>
  </si>
  <si>
    <t>2.4.</t>
  </si>
  <si>
    <t>2.5.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</si>
  <si>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</si>
  <si>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</si>
  <si>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</si>
  <si>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</si>
  <si>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</si>
  <si>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</si>
  <si>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</si>
  <si>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</si>
  <si>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2.2.4.</t>
  </si>
  <si>
    <t>Наличие обучающихся, являющихся победителями и призерами (лауреатами) конкурсов, олимпиад, соревнований муниципального, областного, межрегионального, Российского и международного уровней; наличие воспитанников, принявших участие в творческих конкурсах, фестивалях, спортивных мероприятиях, олимпиадах</t>
  </si>
  <si>
    <t>Совокупность всех критериев по трем разделам: 100 баллов</t>
  </si>
  <si>
    <t>Дошкольные образовательные учреждения</t>
  </si>
  <si>
    <t>1.1.1</t>
  </si>
  <si>
    <t>Детские сады с 4 группами, 6-8 группами</t>
  </si>
  <si>
    <t>1.1.2</t>
  </si>
  <si>
    <t>Детские сады с 5 группами</t>
  </si>
  <si>
    <t>1.1.3</t>
  </si>
  <si>
    <t>Детские сады с 9-10 группами</t>
  </si>
  <si>
    <t>1.1.4</t>
  </si>
  <si>
    <t>Детские сады с 11 группами</t>
  </si>
  <si>
    <t>1.1.5</t>
  </si>
  <si>
    <t>Детские сады с 12 группами</t>
  </si>
  <si>
    <t>1.1.6</t>
  </si>
  <si>
    <t>Детские сады с 13 группами</t>
  </si>
  <si>
    <t>1.1.7</t>
  </si>
  <si>
    <t>Детские сады с количеством групп больше 14</t>
  </si>
  <si>
    <t>3.1</t>
  </si>
  <si>
    <t>Школы искусств</t>
  </si>
  <si>
    <t>3.2</t>
  </si>
  <si>
    <t>Спортивные учреждения</t>
  </si>
  <si>
    <t>3.2.1</t>
  </si>
  <si>
    <t xml:space="preserve">Спортивные учреждения с количеством обучающихся до 2000 чел. </t>
  </si>
  <si>
    <t>3.2.2</t>
  </si>
  <si>
    <t xml:space="preserve">Спортивные учреждения с количеством обучающихся от 2001 чел. и выше </t>
  </si>
  <si>
    <t>3.3</t>
  </si>
  <si>
    <t xml:space="preserve">Детско-юношеские центры </t>
  </si>
  <si>
    <t>3.3.1</t>
  </si>
  <si>
    <t xml:space="preserve">Детско-юношеские центры с количеством обучающихся до 2000 чел. </t>
  </si>
  <si>
    <t>3.3.2</t>
  </si>
  <si>
    <t>Детско-юношеские центры с количеством обучающихся от 2001чел</t>
  </si>
  <si>
    <t>3.4</t>
  </si>
  <si>
    <t>Дома детского творчества</t>
  </si>
  <si>
    <t>3.5</t>
  </si>
  <si>
    <t>Многопрофильные учреждения</t>
  </si>
  <si>
    <t>3.5.1</t>
  </si>
  <si>
    <t xml:space="preserve">Многопрофильные учреждения с количеством обучающихся до 2000 чел. </t>
  </si>
  <si>
    <t>3.5.2</t>
  </si>
  <si>
    <t>Многопрофильные учреждения с количеством обучающихся от 2001 чел</t>
  </si>
  <si>
    <t>Доля обучающихся, показавших в ходе проведения региональных мониторинговых исследований качества общеобразовательной подготовки, оценки сформированности метапредметных умений обучающихся результаты, превышающие средние значения по муниципальному образованию Томской области</t>
  </si>
  <si>
    <t>Доля педагогических работников, имеющих квалификационную категорию в общем количестве педагогических работников, подлежащих аттестации</t>
  </si>
  <si>
    <t>Доля детей, не посещающих или систематически пропускающих по неуважительным причинам занятия в муниципальных общеобразовательных учреждениях</t>
  </si>
  <si>
    <t>Доля фонда оплаты труда административно-управленческого и вспомогательного персонала в общем фонде оплаты труда</t>
  </si>
  <si>
    <t>выполнение обязательств на уровне 100% в части бюджетной составляющей, установленной в Соглашении*</t>
  </si>
  <si>
    <t>не больше установленного в Соглашении*</t>
  </si>
  <si>
    <t>*Соглашение о предоставлении из областного бюджета бюджету  муниципального образования «Город Томск» иного межбюджетного трансферта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общеобразовательных организаций</t>
  </si>
  <si>
    <t xml:space="preserve">* Соглашение о предоставлении из областного бюджета бюджету муниципального образования «Город Томск» иного межбюджетного трансферта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организаций
</t>
  </si>
  <si>
    <t>* Соглашение о предоставлении субсидии бюджету муниципального образования «Город Томск» на достижение целевых показателей по плану мероприятий («дорожной карте») «Изменения в сфере образования 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</si>
  <si>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ставок должностей административно-управленческого персонала, руководящих структурными подразделениями учреждений (при их наличии) (за исключением общеобразовательных учреждений). Для общеобразовательных учреждений учитываются все должности административно-управленческого персонала.</t>
  </si>
  <si>
    <t>Учреждения с количеством обучающихся  от 1201 чел. и выше</t>
  </si>
  <si>
    <t>Учреждения с количеством обучающихся от  901 до1200 чел.</t>
  </si>
  <si>
    <t>Учреждения с количеством обучающихся от  501 до 900 чел.</t>
  </si>
  <si>
    <t>Гимназии, лицеи</t>
  </si>
  <si>
    <t>Учреждения с количеством обучающихся  до 500 чел.</t>
  </si>
  <si>
    <t>Средние общеобразовательные школы</t>
  </si>
  <si>
    <t>Основные общеобразовательные учреждения</t>
  </si>
  <si>
    <t>Муниципальные общеобразовательные учреждения, осуществляющие образовательную деятельность только по адаптированным основным общеобразовательным программам</t>
  </si>
  <si>
    <t>2.6.</t>
  </si>
  <si>
    <t>МБОУ ООШИ № 22 г.Томска</t>
  </si>
  <si>
    <t>Вечерние школы при исправительно-трудовых учреждениях</t>
  </si>
  <si>
    <t>2.7.</t>
  </si>
  <si>
    <t>МАОУ Санаторно-лесная школа г. Томска</t>
  </si>
  <si>
    <t>2.8.</t>
  </si>
  <si>
    <t>Общеобразовательные учреждения с дошкольным отделением в том числе МАОУ СОШ № 40 г. Томска (за исключением МБОУ прогимназии Кристина)</t>
  </si>
  <si>
    <t>2.9.</t>
  </si>
  <si>
    <t>Общеобразовательные учреждения, осуществляющие работу по художественно-эстетическому воспитанию</t>
  </si>
  <si>
    <t>2.11.</t>
  </si>
  <si>
    <t>2.10.</t>
  </si>
  <si>
    <t>МБОУ  прогимназия Кристина</t>
  </si>
  <si>
    <t>Минимальное количество ставок</t>
  </si>
  <si>
    <t>Максимальное количество ставок</t>
  </si>
  <si>
    <t>10 и более мероприятий</t>
  </si>
  <si>
    <t>от 1 до 9 мероприятий</t>
  </si>
  <si>
    <t>Общеобразовательные учреждения, имеющие дошкольные отделения (кроме МБОУ прогимзназии «Кристина»)</t>
  </si>
  <si>
    <t>Организация деятельности муниципальных инновационных и стажировочных площадок</t>
  </si>
  <si>
    <t xml:space="preserve">Доля педагогических кадров, имеющих высшее педагогическое образование </t>
  </si>
  <si>
    <t>не менее 0,5% от  количества детей в учреждении</t>
  </si>
  <si>
    <r>
      <t>Наличие в контингенте учреждения детей групп риска, т.е. состоящих на учёте в КДН, ОДН и внутришкольном учёте</t>
    </r>
    <r>
      <rPr>
        <b/>
        <sz val="10"/>
        <rFont val="Times New Roman"/>
        <family val="1"/>
      </rPr>
      <t xml:space="preserve"> </t>
    </r>
  </si>
  <si>
    <t>Доля педагогических кадров, имеющих высшее педагогическое образование</t>
  </si>
  <si>
    <t>Общеобразовательные городские учреждения</t>
  </si>
  <si>
    <t xml:space="preserve">МБОУ школа-интернат №1 </t>
  </si>
  <si>
    <t>Значения целевого показателя эффективности деятельности муниципальных учреждений, подведомственных департаменту образования администрации Города Томска
 "Количество ставок административно-управленческого персонала на одного обучающегося (группу)"</t>
  </si>
  <si>
    <t>В учреждении должно быть не менее 3 и не более 11 ставок административно-управленческого персонала (без учета ставки главного бухгалтера и ставок должностей административно-управленческого персонала, руководящих структурными подразделениями).</t>
  </si>
  <si>
    <t>Примечание: под структурным подразделением в данном случае понимается обособленное структурное подразделение, расположенное в отдельно стоящем здании и имеющее собственный  адрес.</t>
  </si>
  <si>
    <t>не больше 40%</t>
  </si>
  <si>
    <t>Обеспечение положительной динамики роста заработной платы работников учреждений в сравнении с аналогичным периодом за прошедший год.</t>
  </si>
  <si>
    <t xml:space="preserve"> Приложение 1
к распоряжению департамента 
  образования администрации
Города Томска
от__________ №_______ </t>
  </si>
  <si>
    <r>
      <t>Целевые показатели эффективности деятельности муниципальных учреждений, в отношении которых функции и полномочия учредителя осуществляет департамент образования администрации Города Томска</t>
    </r>
    <r>
      <rPr>
        <sz val="14"/>
        <rFont val="Times New Roman"/>
        <family val="1"/>
      </rPr>
      <t xml:space="preserve"> </t>
    </r>
  </si>
  <si>
    <t>не превышает лимиты натурального потребления</t>
  </si>
  <si>
    <t>Плановые значения целевого показателя "Выполнение  установленного соотношения величины "обучающийся / работник"</t>
  </si>
  <si>
    <t>Муниципальные общеобразовательные учреждения, осуществляющие образовательную деятельность только по адаптированным основным общеобразовательным программам, и МАОУ Санаторно-лесная школа г. Томска</t>
  </si>
  <si>
    <t>МБОУ ООШ № 66 г. Томска</t>
  </si>
  <si>
    <t>МБОУ прогимназия "Кристина" (только школьное отделение)</t>
  </si>
  <si>
    <t xml:space="preserve">Выполнение обязательств по средней заработной плате педагогических работников </t>
  </si>
  <si>
    <t xml:space="preserve">Удельный вес численности административно-управленческого и вспомогательного персонала в общей численности работников </t>
  </si>
  <si>
    <t>не более 0,5%</t>
  </si>
  <si>
    <t>от 20% до 30%</t>
  </si>
  <si>
    <t>Участие педагогических и управленческих кадров в проектах взаимодействия с ВУЗами, в сетевых проектах, утвержденных приказом департамента образования, в проектах и программах по образовательной робототехнике, в проектах и программах по профориентации</t>
  </si>
  <si>
    <t>35% и более от общего числа ПП и АУП</t>
  </si>
  <si>
    <t>от 15% до 35%</t>
  </si>
  <si>
    <t>менее 15%</t>
  </si>
  <si>
    <t>Распространение передового опыта, организация деятельности инновационных, экспериментальных, стажировочных площадок муниципального, регионального, федерального уровней, ресурсно-внедренческих центров инноваций</t>
  </si>
  <si>
    <t>Участие педагогов в профессиональных конкурсах (из перечня)</t>
  </si>
  <si>
    <t>участие не менее, чем в 4-х конкурсах</t>
  </si>
  <si>
    <t xml:space="preserve">Совокупная значимость всех критериев в баллах по третьему разделу: </t>
  </si>
  <si>
    <t>от 10% до 20%</t>
  </si>
  <si>
    <t>менее 10%</t>
  </si>
  <si>
    <r>
      <t xml:space="preserve">Доля педагогических работников в возрасте до 35 лет </t>
    </r>
    <r>
      <rPr>
        <sz val="10"/>
        <color indexed="30"/>
        <rFont val="Times New Roman"/>
        <family val="1"/>
      </rPr>
      <t>(в редакции распоряжения от 24.01.2017 №22р)</t>
    </r>
  </si>
  <si>
    <r>
      <t xml:space="preserve">Своевременное предоставление достоверной запрашиваемой информации </t>
    </r>
    <r>
      <rPr>
        <sz val="10"/>
        <color indexed="30"/>
        <rFont val="Times New Roman"/>
        <family val="1"/>
      </rPr>
      <t>(в ред. распоряжения от 15.06.2017 № 395р)</t>
    </r>
  </si>
  <si>
    <r>
      <t xml:space="preserve">Отсутствие замечаний по содержанию территории учреждения </t>
    </r>
    <r>
      <rPr>
        <sz val="10"/>
        <color indexed="30"/>
        <rFont val="Times New Roman"/>
        <family val="1"/>
      </rPr>
      <t>(в ред. распоряжения от 15.06.2017 № 395р)</t>
    </r>
  </si>
  <si>
    <r>
      <t xml:space="preserve">Отсутствие обоснованных жалоб и нарушений в деятельности образовательного учреждения </t>
    </r>
    <r>
      <rPr>
        <sz val="10"/>
        <color indexed="30"/>
        <rFont val="Times New Roman"/>
        <family val="1"/>
      </rPr>
      <t>(в ред. распоряжения от 15.06.2017 № 395р)</t>
    </r>
  </si>
  <si>
    <t>0 несчастных случаев (нет ни личностной, ни организационной вины учреждения)</t>
  </si>
  <si>
    <t>наличие несчастных случаев (нет вины работников учреждения  в произошедшем несчастном случае, но есть организационные нарушения)</t>
  </si>
  <si>
    <t>наличие несчастных случаев (несчастный случай произошел по вине работников учреждения)</t>
  </si>
  <si>
    <r>
      <t xml:space="preserve">Отсутствие несчастных случаев </t>
    </r>
    <r>
      <rPr>
        <sz val="10"/>
        <color indexed="30"/>
        <rFont val="Times New Roman"/>
        <family val="1"/>
      </rPr>
      <t>(в ред. распоряжения от 29.06.2017 № 410р)</t>
    </r>
  </si>
  <si>
    <t>90% и более</t>
  </si>
  <si>
    <r>
      <t xml:space="preserve">Доля педагогов и административно-управленческого персонала, прошедших курсы повышения квалификации и профессиональной переподготовки </t>
    </r>
    <r>
      <rPr>
        <sz val="10"/>
        <color indexed="30"/>
        <rFont val="Times New Roman"/>
        <family val="1"/>
      </rPr>
      <t>(в ред. распоряжения от 28.05.2018 №420р)</t>
    </r>
  </si>
  <si>
    <r>
      <t>Методическое сопровождение образовательных учреждений по реализации ФГОС, в том числе проведение мероприятий с руководящими кадрами по совершенствованию организации внеурочной деятельности</t>
    </r>
    <r>
      <rPr>
        <sz val="10"/>
        <color indexed="30"/>
        <rFont val="Times New Roman"/>
        <family val="1"/>
      </rPr>
      <t xml:space="preserve"> (в ред. распоряжения от 28.05.2018 № 420р)</t>
    </r>
  </si>
  <si>
    <r>
      <t>Своевременное предоставление отчетности по мероприятиям, в которых МАУ ИМЦ назначен муниципальным оператором, в том числе по мониторинговым исследованиям</t>
    </r>
    <r>
      <rPr>
        <sz val="10"/>
        <color indexed="30"/>
        <rFont val="Times New Roman"/>
        <family val="1"/>
      </rPr>
      <t xml:space="preserve"> (в ред. распоряжения от 28.05.2018 № 420р)</t>
    </r>
  </si>
  <si>
    <r>
      <t xml:space="preserve">Полнота выполнения муниципального задания (объемные и качественные показатели) </t>
    </r>
    <r>
      <rPr>
        <sz val="10"/>
        <color indexed="30"/>
        <rFont val="Times New Roman"/>
        <family val="1"/>
      </rPr>
      <t>(в ред. распоряжения от 28.05.2018 № 420р)</t>
    </r>
  </si>
  <si>
    <r>
      <t xml:space="preserve">Отсутствие замечаний по работе руководителя по учету, сохранению и развитию имущественного комплекса </t>
    </r>
    <r>
      <rPr>
        <sz val="10"/>
        <color indexed="30"/>
        <rFont val="Times New Roman"/>
        <family val="1"/>
      </rPr>
      <t>(в ред. распоряжения от 28.05.2018 № 420р)</t>
    </r>
  </si>
  <si>
    <r>
      <t xml:space="preserve">Доля педагогов и административно-управленческого персонала, прошедших курсы повышения квалификации и профессиональной переподготовки </t>
    </r>
    <r>
      <rPr>
        <sz val="10"/>
        <color indexed="30"/>
        <rFont val="Times New Roman"/>
        <family val="1"/>
      </rPr>
      <t>(в ред. распоряжения от 28.05.2018 № 420р)</t>
    </r>
  </si>
  <si>
    <t xml:space="preserve">Отсутствие замечаний по содержанию территории учреждения </t>
  </si>
  <si>
    <r>
      <t xml:space="preserve">Отсутствие обоснованных жалоб и нарушений в деятельности учреждения </t>
    </r>
    <r>
      <rPr>
        <sz val="10"/>
        <color indexed="30"/>
        <rFont val="Times New Roman"/>
        <family val="1"/>
      </rPr>
      <t>(в ред. распоряжения от 28.05.2018 № 420р)</t>
    </r>
  </si>
  <si>
    <r>
      <t xml:space="preserve">Обследование комиссией МБУ ПМПК детей-инвалидов на дому </t>
    </r>
    <r>
      <rPr>
        <sz val="10"/>
        <color indexed="30"/>
        <rFont val="Times New Roman"/>
        <family val="1"/>
      </rPr>
      <t>(в ред. распоряжения от 28.05.2018 № 420р)</t>
    </r>
  </si>
  <si>
    <r>
      <t xml:space="preserve">Мероприятия по межведомственному взаимодействию по вопросам психолого-медико-педагогического сопровождения детей с ОВЗ, детей-инвалидов и их семей </t>
    </r>
    <r>
      <rPr>
        <sz val="10"/>
        <color indexed="30"/>
        <rFont val="Times New Roman"/>
        <family val="1"/>
      </rPr>
      <t>(в ред. распоряжения от 28.05.2018 № 420р)</t>
    </r>
  </si>
  <si>
    <t>не менее 97% по каждой из направленностей</t>
  </si>
  <si>
    <t>от 95% до 97% по каждой из направленностей</t>
  </si>
  <si>
    <t>не менее 95% по каждой из направленностей</t>
  </si>
  <si>
    <t>от 90% до 95% по каждой из направленностей</t>
  </si>
  <si>
    <t>не менее 97% по каждой из услуг в разрезе направленностей</t>
  </si>
  <si>
    <t>от 95% до 97% по каждой из услуг в разрезе направленностей</t>
  </si>
  <si>
    <t>не менее 700 педагогов-участников в месяц</t>
  </si>
  <si>
    <t>Распространение передового опыта</t>
  </si>
  <si>
    <r>
      <t xml:space="preserve">Полнота выполнения муниципального задания (объемные и качественные показатели) </t>
    </r>
    <r>
      <rPr>
        <sz val="10"/>
        <color indexed="30"/>
        <rFont val="Times New Roman"/>
        <family val="1"/>
      </rPr>
      <t>(в ред. распоряжения от 26.11.2018 № 966р)</t>
    </r>
  </si>
  <si>
    <r>
      <t xml:space="preserve">Работа с образовательными учреждениями по внедрению в образовательный процесс новых технологий, форм и методов обучения, участие в проектах и программах модернизации с охватом педагогов не менее 700 человек </t>
    </r>
    <r>
      <rPr>
        <sz val="10"/>
        <color indexed="30"/>
        <rFont val="Times New Roman"/>
        <family val="1"/>
      </rPr>
      <t>(в ред. распоряжения от 28.11.2018 № 981р)</t>
    </r>
  </si>
  <si>
    <r>
      <t xml:space="preserve">МАУ ИМЦ г.Томска
</t>
    </r>
    <r>
      <rPr>
        <b/>
        <sz val="12"/>
        <color indexed="30"/>
        <rFont val="Times New Roman"/>
        <family val="1"/>
      </rPr>
      <t>(в ред. распоряжения от 28.11.2018 № 981р)</t>
    </r>
  </si>
  <si>
    <r>
      <t xml:space="preserve">Проведение ПМПК-супервизий (оказание профессиональной методической помощи специалистам образовательных учреждений) по запросу образовательного учреждения, или родителей, законных представителей </t>
    </r>
    <r>
      <rPr>
        <sz val="10"/>
        <color indexed="30"/>
        <rFont val="Times New Roman"/>
        <family val="1"/>
      </rPr>
      <t>(в ред. распоряжения от 28.11.2018 № 981р)</t>
    </r>
  </si>
  <si>
    <r>
      <t xml:space="preserve">МБУ ПМПК 
</t>
    </r>
    <r>
      <rPr>
        <b/>
        <sz val="12"/>
        <color indexed="30"/>
        <rFont val="Times New Roman"/>
        <family val="1"/>
      </rPr>
      <t>(в ред. распоряжения от 28.11.2018 № 981р)</t>
    </r>
  </si>
  <si>
    <r>
      <t xml:space="preserve"> Муниципальные дошкольные образовательные учреждения 
</t>
    </r>
    <r>
      <rPr>
        <b/>
        <sz val="12"/>
        <color indexed="30"/>
        <rFont val="Times New Roman"/>
        <family val="1"/>
      </rPr>
      <t>(в ред. распоряжения от 26.11.2018 № 966р)</t>
    </r>
  </si>
  <si>
    <r>
      <t xml:space="preserve">Полнота выполнения муниципального задания (объемные и качественные показатели) </t>
    </r>
    <r>
      <rPr>
        <sz val="10"/>
        <color indexed="30"/>
        <rFont val="Times New Roman"/>
        <family val="1"/>
      </rPr>
      <t>(в ред. распоряжения от 20.12.2018 № 1080р)</t>
    </r>
  </si>
  <si>
    <r>
      <t xml:space="preserve"> </t>
    </r>
    <r>
      <rPr>
        <b/>
        <sz val="12"/>
        <rFont val="Times New Roman"/>
        <family val="1"/>
      </rPr>
      <t>Общеобразовательные учреждения</t>
    </r>
    <r>
      <rPr>
        <b/>
        <sz val="12"/>
        <color indexed="30"/>
        <rFont val="Times New Roman"/>
        <family val="1"/>
      </rPr>
      <t xml:space="preserve"> (в ред. распоряжения от 20.12.2018 № 1080р)</t>
    </r>
  </si>
  <si>
    <t>(в ред. распоряжения от 20.12.2018 № 1080р)</t>
  </si>
  <si>
    <r>
      <t xml:space="preserve">Общеобразовательные учреждения старшей ступени 
</t>
    </r>
    <r>
      <rPr>
        <b/>
        <sz val="12"/>
        <color indexed="30"/>
        <rFont val="Times New Roman"/>
        <family val="1"/>
      </rPr>
      <t>(в ред. распоряжения от 20.12.2018 № 1080р)</t>
    </r>
  </si>
  <si>
    <r>
      <t xml:space="preserve">Общеобразовательные учреждения, реализующие программы основного общего образования
</t>
    </r>
    <r>
      <rPr>
        <b/>
        <sz val="12"/>
        <color indexed="30"/>
        <rFont val="Times New Roman"/>
        <family val="1"/>
      </rPr>
      <t>(в ред. распоряжения от 20.12.2018 № 1080р)</t>
    </r>
  </si>
  <si>
    <r>
      <t>МБОУ школа-интернат № 1</t>
    </r>
    <r>
      <rPr>
        <b/>
        <sz val="12"/>
        <color indexed="30"/>
        <rFont val="Times New Roman"/>
        <family val="1"/>
      </rPr>
      <t xml:space="preserve"> 
(в ред. распоряжения от 20.12.2018 № 1080р)</t>
    </r>
  </si>
  <si>
    <r>
      <t>Муниципальные общеобразовательные учреждения, осуществляющие образовательную деятельность только по адаптированным основным общеобразовательным программам, и МАОУ Санаторно-лесная школа г. Томска</t>
    </r>
    <r>
      <rPr>
        <b/>
        <sz val="12"/>
        <color indexed="30"/>
        <rFont val="Times New Roman"/>
        <family val="1"/>
      </rPr>
      <t xml:space="preserve">  
(в ред. распоряжения от 20.12.2018 № 1080р)</t>
    </r>
  </si>
  <si>
    <r>
      <t xml:space="preserve">МБОУ прогимназия "Кристина" 
</t>
    </r>
    <r>
      <rPr>
        <b/>
        <sz val="12"/>
        <color indexed="30"/>
        <rFont val="Times New Roman"/>
        <family val="1"/>
      </rPr>
      <t>(в ред. распоряжения от 20.12.2018 № 1080р)</t>
    </r>
  </si>
  <si>
    <r>
      <t xml:space="preserve">Учреждения дополнительного образования
</t>
    </r>
    <r>
      <rPr>
        <b/>
        <sz val="12"/>
        <color indexed="30"/>
        <rFont val="Times New Roman"/>
        <family val="1"/>
      </rPr>
      <t>(в ред. распоряжения от 20.12.2018 № 1080р)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</si>
</sst>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00"/>
    <numFmt numFmtId="202" formatCode="#,##0.00000"/>
  </numFmts>
  <fonts count="5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66CC"/>
      <name val="Times New Roman"/>
      <family val="1"/>
    </font>
    <font>
      <b/>
      <sz val="12"/>
      <color rgb="FF004EE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201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2" fontId="8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wrapText="1"/>
    </xf>
    <xf numFmtId="188" fontId="7" fillId="0" borderId="14" xfId="0" applyNumberFormat="1" applyFont="1" applyFill="1" applyBorder="1" applyAlignment="1">
      <alignment horizontal="center" vertical="center" wrapText="1"/>
    </xf>
    <xf numFmtId="0" fontId="7" fillId="0" borderId="15" xfId="53" applyFont="1" applyFill="1" applyBorder="1" applyAlignment="1">
      <alignment horizontal="left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ill="1" applyBorder="1" applyAlignment="1">
      <alignment wrapText="1"/>
    </xf>
    <xf numFmtId="4" fontId="7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9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 wrapText="1"/>
    </xf>
    <xf numFmtId="199" fontId="0" fillId="0" borderId="0" xfId="0" applyNumberFormat="1" applyFill="1" applyAlignment="1">
      <alignment/>
    </xf>
    <xf numFmtId="0" fontId="7" fillId="32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left" wrapText="1"/>
    </xf>
    <xf numFmtId="49" fontId="0" fillId="0" borderId="24" xfId="0" applyNumberFormat="1" applyFill="1" applyBorder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дложения УД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55"/>
  <sheetViews>
    <sheetView tabSelected="1" view="pageBreakPreview" zoomScaleNormal="85" zoomScaleSheetLayoutView="100" zoomScalePageLayoutView="0" workbookViewId="0" topLeftCell="A26">
      <selection activeCell="C55" sqref="C55"/>
    </sheetView>
  </sheetViews>
  <sheetFormatPr defaultColWidth="9.140625" defaultRowHeight="12.75"/>
  <cols>
    <col min="1" max="1" width="59.00390625" style="1" customWidth="1"/>
    <col min="2" max="2" width="33.8515625" style="1" customWidth="1"/>
    <col min="3" max="3" width="9.421875" style="1" customWidth="1"/>
    <col min="4" max="4" width="10.00390625" style="1" customWidth="1"/>
    <col min="5" max="5" width="11.8515625" style="1" customWidth="1"/>
    <col min="6" max="6" width="11.00390625" style="1" customWidth="1"/>
    <col min="7" max="7" width="9.00390625" style="1" customWidth="1"/>
    <col min="8" max="16384" width="9.140625" style="1" customWidth="1"/>
  </cols>
  <sheetData>
    <row r="1" spans="3:7" ht="3.75" customHeight="1" hidden="1">
      <c r="C1" s="90" t="s">
        <v>224</v>
      </c>
      <c r="D1" s="91"/>
      <c r="E1" s="91"/>
      <c r="F1" s="91"/>
      <c r="G1" s="91"/>
    </row>
    <row r="2" spans="3:7" ht="65.25" customHeight="1">
      <c r="C2" s="91"/>
      <c r="D2" s="91"/>
      <c r="E2" s="91"/>
      <c r="F2" s="91"/>
      <c r="G2" s="91"/>
    </row>
    <row r="3" spans="4:7" ht="12.75">
      <c r="D3" s="24"/>
      <c r="E3" s="24"/>
      <c r="F3" s="24"/>
      <c r="G3" s="24"/>
    </row>
    <row r="4" spans="1:7" ht="42.75" customHeight="1">
      <c r="A4" s="96" t="s">
        <v>225</v>
      </c>
      <c r="B4" s="96"/>
      <c r="C4" s="96"/>
      <c r="D4" s="96"/>
      <c r="E4" s="96"/>
      <c r="F4" s="96"/>
      <c r="G4" s="96"/>
    </row>
    <row r="5" spans="1:7" ht="15.75">
      <c r="A5" s="98" t="s">
        <v>279</v>
      </c>
      <c r="B5" s="98"/>
      <c r="C5" s="98"/>
      <c r="D5" s="98"/>
      <c r="E5" s="98"/>
      <c r="F5" s="98"/>
      <c r="G5" s="98"/>
    </row>
    <row r="6" spans="1:7" ht="26.25" customHeight="1" hidden="1">
      <c r="A6" s="99" t="s">
        <v>12</v>
      </c>
      <c r="B6" s="99"/>
      <c r="C6" s="99"/>
      <c r="D6" s="99"/>
      <c r="E6" s="99"/>
      <c r="F6" s="99"/>
      <c r="G6" s="99"/>
    </row>
    <row r="7" spans="1:7" ht="28.5" customHeight="1">
      <c r="A7" s="4" t="s">
        <v>35</v>
      </c>
      <c r="B7" s="4" t="s">
        <v>0</v>
      </c>
      <c r="C7" s="100" t="s">
        <v>36</v>
      </c>
      <c r="D7" s="101"/>
      <c r="E7" s="101"/>
      <c r="F7" s="101"/>
      <c r="G7" s="101"/>
    </row>
    <row r="8" spans="1:7" ht="12.75" customHeight="1">
      <c r="A8" s="92" t="s">
        <v>39</v>
      </c>
      <c r="B8" s="92"/>
      <c r="C8" s="92"/>
      <c r="D8" s="92"/>
      <c r="E8" s="92"/>
      <c r="F8" s="92"/>
      <c r="G8" s="92"/>
    </row>
    <row r="9" spans="1:7" ht="12.75">
      <c r="A9" s="4"/>
      <c r="B9" s="4"/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</row>
    <row r="10" spans="1:7" ht="51">
      <c r="A10" s="2" t="s">
        <v>87</v>
      </c>
      <c r="B10" s="2" t="s">
        <v>18</v>
      </c>
      <c r="C10" s="9"/>
      <c r="D10" s="9"/>
      <c r="E10" s="9"/>
      <c r="F10" s="9">
        <v>1</v>
      </c>
      <c r="G10" s="5">
        <f aca="true" t="shared" si="0" ref="G10:G23">C10*12+D10*4+E10*2+F10</f>
        <v>1</v>
      </c>
    </row>
    <row r="11" spans="1:7" ht="51">
      <c r="A11" s="2" t="s">
        <v>22</v>
      </c>
      <c r="B11" s="2" t="s">
        <v>34</v>
      </c>
      <c r="C11" s="9"/>
      <c r="D11" s="9">
        <v>0.5</v>
      </c>
      <c r="E11" s="9"/>
      <c r="F11" s="9"/>
      <c r="G11" s="5">
        <f t="shared" si="0"/>
        <v>2</v>
      </c>
    </row>
    <row r="12" spans="1:7" ht="13.5">
      <c r="A12" s="97" t="s">
        <v>7</v>
      </c>
      <c r="B12" s="97"/>
      <c r="C12" s="97"/>
      <c r="D12" s="97"/>
      <c r="E12" s="97"/>
      <c r="F12" s="97"/>
      <c r="G12" s="19"/>
    </row>
    <row r="13" spans="1:7" ht="63.75">
      <c r="A13" s="2" t="s">
        <v>177</v>
      </c>
      <c r="B13" s="2" t="s">
        <v>29</v>
      </c>
      <c r="C13" s="65">
        <v>0.1</v>
      </c>
      <c r="D13" s="9"/>
      <c r="E13" s="9"/>
      <c r="F13" s="9"/>
      <c r="G13" s="5">
        <f t="shared" si="0"/>
        <v>1.2000000000000002</v>
      </c>
    </row>
    <row r="14" spans="1:7" ht="38.25">
      <c r="A14" s="2" t="s">
        <v>178</v>
      </c>
      <c r="B14" s="20" t="s">
        <v>85</v>
      </c>
      <c r="C14" s="65">
        <v>0.175</v>
      </c>
      <c r="D14" s="9"/>
      <c r="E14" s="9"/>
      <c r="F14" s="9"/>
      <c r="G14" s="5">
        <f t="shared" si="0"/>
        <v>2.0999999999999996</v>
      </c>
    </row>
    <row r="15" spans="1:7" ht="12.75">
      <c r="A15" s="2" t="s">
        <v>21</v>
      </c>
      <c r="B15" s="20" t="s">
        <v>26</v>
      </c>
      <c r="C15" s="9">
        <v>0.2</v>
      </c>
      <c r="D15" s="9"/>
      <c r="E15" s="9"/>
      <c r="F15" s="9"/>
      <c r="G15" s="5">
        <f t="shared" si="0"/>
        <v>2.4000000000000004</v>
      </c>
    </row>
    <row r="16" spans="1:8" ht="38.25">
      <c r="A16" s="2" t="s">
        <v>179</v>
      </c>
      <c r="B16" s="20" t="s">
        <v>233</v>
      </c>
      <c r="C16" s="9">
        <v>0.2</v>
      </c>
      <c r="D16" s="9"/>
      <c r="E16" s="9"/>
      <c r="F16" s="9"/>
      <c r="G16" s="5">
        <f t="shared" si="0"/>
        <v>2.4000000000000004</v>
      </c>
      <c r="H16" s="72"/>
    </row>
    <row r="17" spans="1:8" ht="12.75">
      <c r="A17" s="102" t="s">
        <v>245</v>
      </c>
      <c r="B17" s="20" t="s">
        <v>25</v>
      </c>
      <c r="C17" s="9">
        <v>0.5</v>
      </c>
      <c r="D17" s="9"/>
      <c r="E17" s="9"/>
      <c r="F17" s="9"/>
      <c r="G17" s="5">
        <f t="shared" si="0"/>
        <v>6</v>
      </c>
      <c r="H17" s="72"/>
    </row>
    <row r="18" spans="1:7" ht="12.75">
      <c r="A18" s="103"/>
      <c r="B18" s="20" t="s">
        <v>234</v>
      </c>
      <c r="C18" s="9">
        <v>0.25</v>
      </c>
      <c r="D18" s="9"/>
      <c r="E18" s="9"/>
      <c r="F18" s="9"/>
      <c r="G18" s="5">
        <f t="shared" si="0"/>
        <v>3</v>
      </c>
    </row>
    <row r="19" spans="1:7" ht="12.75">
      <c r="A19" s="103"/>
      <c r="B19" s="20" t="s">
        <v>243</v>
      </c>
      <c r="C19" s="9">
        <v>0.1</v>
      </c>
      <c r="D19" s="9"/>
      <c r="E19" s="9"/>
      <c r="F19" s="9"/>
      <c r="G19" s="5">
        <f t="shared" si="0"/>
        <v>1.2000000000000002</v>
      </c>
    </row>
    <row r="20" spans="1:7" ht="12.75">
      <c r="A20" s="104"/>
      <c r="B20" s="20" t="s">
        <v>244</v>
      </c>
      <c r="C20" s="9">
        <v>0</v>
      </c>
      <c r="D20" s="9"/>
      <c r="E20" s="9"/>
      <c r="F20" s="9"/>
      <c r="G20" s="5">
        <f t="shared" si="0"/>
        <v>0</v>
      </c>
    </row>
    <row r="21" spans="1:7" ht="25.5">
      <c r="A21" s="102" t="s">
        <v>235</v>
      </c>
      <c r="B21" s="2" t="s">
        <v>236</v>
      </c>
      <c r="C21" s="9">
        <v>0.45</v>
      </c>
      <c r="D21" s="12"/>
      <c r="E21" s="9"/>
      <c r="F21" s="9"/>
      <c r="G21" s="5">
        <f t="shared" si="0"/>
        <v>5.4</v>
      </c>
    </row>
    <row r="22" spans="1:7" ht="12.75">
      <c r="A22" s="103"/>
      <c r="B22" s="2" t="s">
        <v>237</v>
      </c>
      <c r="C22" s="9">
        <v>0.25</v>
      </c>
      <c r="D22" s="12"/>
      <c r="E22" s="9"/>
      <c r="F22" s="9"/>
      <c r="G22" s="5">
        <f t="shared" si="0"/>
        <v>3</v>
      </c>
    </row>
    <row r="23" spans="1:7" ht="33" customHeight="1">
      <c r="A23" s="104"/>
      <c r="B23" s="2" t="s">
        <v>238</v>
      </c>
      <c r="C23" s="9">
        <v>0</v>
      </c>
      <c r="D23" s="12"/>
      <c r="E23" s="9"/>
      <c r="F23" s="9"/>
      <c r="G23" s="5">
        <f t="shared" si="0"/>
        <v>0</v>
      </c>
    </row>
    <row r="24" spans="1:7" ht="51">
      <c r="A24" s="11" t="s">
        <v>239</v>
      </c>
      <c r="B24" s="2" t="s">
        <v>29</v>
      </c>
      <c r="C24" s="9"/>
      <c r="D24" s="12"/>
      <c r="E24" s="9">
        <v>0.25</v>
      </c>
      <c r="F24" s="9"/>
      <c r="G24" s="5">
        <f aca="true" t="shared" si="1" ref="G24:G32">C24*12+D24*4+E24*2+F24</f>
        <v>0.5</v>
      </c>
    </row>
    <row r="25" spans="1:7" ht="30.75" customHeight="1">
      <c r="A25" s="11" t="s">
        <v>121</v>
      </c>
      <c r="B25" s="2" t="s">
        <v>30</v>
      </c>
      <c r="C25" s="9"/>
      <c r="D25" s="9">
        <v>0.4</v>
      </c>
      <c r="E25" s="9"/>
      <c r="F25" s="9"/>
      <c r="G25" s="5">
        <f t="shared" si="1"/>
        <v>1.6</v>
      </c>
    </row>
    <row r="26" spans="1:7" ht="12.75">
      <c r="A26" s="11" t="s">
        <v>240</v>
      </c>
      <c r="B26" s="2" t="s">
        <v>241</v>
      </c>
      <c r="C26" s="9"/>
      <c r="D26" s="9"/>
      <c r="E26" s="9"/>
      <c r="F26" s="9">
        <v>0.5</v>
      </c>
      <c r="G26" s="5">
        <f t="shared" si="1"/>
        <v>0.5</v>
      </c>
    </row>
    <row r="27" spans="1:7" ht="25.5">
      <c r="A27" s="75" t="s">
        <v>246</v>
      </c>
      <c r="B27" s="76" t="s">
        <v>28</v>
      </c>
      <c r="C27" s="77">
        <f>0.8-0.5</f>
        <v>0.30000000000000004</v>
      </c>
      <c r="D27" s="77"/>
      <c r="E27" s="77"/>
      <c r="F27" s="77"/>
      <c r="G27" s="78">
        <f t="shared" si="1"/>
        <v>3.6000000000000005</v>
      </c>
    </row>
    <row r="28" spans="1:7" ht="38.25">
      <c r="A28" s="105" t="s">
        <v>252</v>
      </c>
      <c r="B28" s="76" t="s">
        <v>249</v>
      </c>
      <c r="C28" s="77">
        <v>0.8</v>
      </c>
      <c r="D28" s="77"/>
      <c r="E28" s="77"/>
      <c r="F28" s="77"/>
      <c r="G28" s="78">
        <f>C28*12+D28*4+E28*2+F28</f>
        <v>9.600000000000001</v>
      </c>
    </row>
    <row r="29" spans="1:7" ht="51">
      <c r="A29" s="106"/>
      <c r="B29" s="76" t="s">
        <v>250</v>
      </c>
      <c r="C29" s="77">
        <v>0.4</v>
      </c>
      <c r="D29" s="77"/>
      <c r="E29" s="77"/>
      <c r="F29" s="77"/>
      <c r="G29" s="78">
        <f t="shared" si="1"/>
        <v>4.800000000000001</v>
      </c>
    </row>
    <row r="30" spans="1:7" ht="38.25">
      <c r="A30" s="107"/>
      <c r="B30" s="75" t="s">
        <v>251</v>
      </c>
      <c r="C30" s="77">
        <v>0</v>
      </c>
      <c r="D30" s="77"/>
      <c r="E30" s="77"/>
      <c r="F30" s="77"/>
      <c r="G30" s="78">
        <f t="shared" si="1"/>
        <v>0</v>
      </c>
    </row>
    <row r="31" spans="1:7" ht="39.75" customHeight="1">
      <c r="A31" s="80" t="s">
        <v>247</v>
      </c>
      <c r="B31" s="76" t="s">
        <v>28</v>
      </c>
      <c r="C31" s="77">
        <f>0.8-0.5</f>
        <v>0.30000000000000004</v>
      </c>
      <c r="D31" s="77"/>
      <c r="E31" s="77"/>
      <c r="F31" s="77"/>
      <c r="G31" s="78">
        <f t="shared" si="1"/>
        <v>3.6000000000000005</v>
      </c>
    </row>
    <row r="32" spans="1:7" ht="39.75" customHeight="1">
      <c r="A32" s="80" t="s">
        <v>248</v>
      </c>
      <c r="B32" s="76" t="s">
        <v>45</v>
      </c>
      <c r="C32" s="77">
        <v>1</v>
      </c>
      <c r="D32" s="77"/>
      <c r="E32" s="77"/>
      <c r="F32" s="77"/>
      <c r="G32" s="78">
        <f t="shared" si="1"/>
        <v>12</v>
      </c>
    </row>
    <row r="33" spans="1:8" ht="12.75">
      <c r="A33" s="95" t="s">
        <v>46</v>
      </c>
      <c r="B33" s="95"/>
      <c r="C33" s="36">
        <f>SUM(C10:C17)+SUM(C21:C32)-C18-C29</f>
        <v>4.0249999999999995</v>
      </c>
      <c r="D33" s="36">
        <f>SUM(D10:D17)+SUM(D21:D32)-D18-D29</f>
        <v>0.9</v>
      </c>
      <c r="E33" s="36">
        <f>SUM(E10:E17)+SUM(E21:E32)-E18-E29</f>
        <v>0.25</v>
      </c>
      <c r="F33" s="36">
        <f>SUM(F10:F17)+SUM(F21:F32)-F18-F29</f>
        <v>1.5</v>
      </c>
      <c r="G33" s="36">
        <f>SUM(G10:G17)+SUM(G21:G32)-G18-G29</f>
        <v>53.900000000000006</v>
      </c>
      <c r="H33" s="17"/>
    </row>
    <row r="34" spans="1:7" ht="12.75">
      <c r="A34" s="92" t="s">
        <v>8</v>
      </c>
      <c r="B34" s="92"/>
      <c r="C34" s="92"/>
      <c r="D34" s="92"/>
      <c r="E34" s="92"/>
      <c r="F34" s="92"/>
      <c r="G34" s="92"/>
    </row>
    <row r="35" spans="1:7" ht="25.5">
      <c r="A35" s="94" t="s">
        <v>278</v>
      </c>
      <c r="B35" s="3" t="s">
        <v>268</v>
      </c>
      <c r="C35" s="13"/>
      <c r="D35" s="13">
        <v>3</v>
      </c>
      <c r="E35" s="13"/>
      <c r="F35" s="13"/>
      <c r="G35" s="14">
        <f aca="true" t="shared" si="2" ref="G35:G42">C35*12+D35*4+E35*2+F35</f>
        <v>12</v>
      </c>
    </row>
    <row r="36" spans="1:7" ht="25.5">
      <c r="A36" s="94"/>
      <c r="B36" s="3" t="s">
        <v>269</v>
      </c>
      <c r="C36" s="13"/>
      <c r="D36" s="13">
        <v>1.6</v>
      </c>
      <c r="E36" s="13"/>
      <c r="F36" s="13"/>
      <c r="G36" s="14">
        <f t="shared" si="2"/>
        <v>6.4</v>
      </c>
    </row>
    <row r="37" spans="1:7" ht="25.5">
      <c r="A37" s="3" t="s">
        <v>124</v>
      </c>
      <c r="B37" s="3" t="s">
        <v>226</v>
      </c>
      <c r="C37" s="13"/>
      <c r="D37" s="13"/>
      <c r="E37" s="13"/>
      <c r="F37" s="13">
        <v>1.5</v>
      </c>
      <c r="G37" s="14">
        <f t="shared" si="2"/>
        <v>1.5</v>
      </c>
    </row>
    <row r="38" spans="1:7" ht="39.75" customHeight="1">
      <c r="A38" s="2" t="s">
        <v>258</v>
      </c>
      <c r="B38" s="3" t="s">
        <v>28</v>
      </c>
      <c r="C38" s="13">
        <v>1</v>
      </c>
      <c r="D38" s="13"/>
      <c r="E38" s="13"/>
      <c r="F38" s="13"/>
      <c r="G38" s="14">
        <f t="shared" si="2"/>
        <v>12</v>
      </c>
    </row>
    <row r="39" spans="1:7" ht="42" customHeight="1">
      <c r="A39" s="84" t="s">
        <v>259</v>
      </c>
      <c r="B39" s="3" t="s">
        <v>253</v>
      </c>
      <c r="C39" s="23"/>
      <c r="D39" s="7">
        <v>1.25</v>
      </c>
      <c r="E39" s="13"/>
      <c r="F39" s="13"/>
      <c r="G39" s="14">
        <f t="shared" si="2"/>
        <v>5</v>
      </c>
    </row>
    <row r="40" spans="1:7" ht="25.5">
      <c r="A40" s="3" t="s">
        <v>19</v>
      </c>
      <c r="B40" s="3" t="s">
        <v>53</v>
      </c>
      <c r="C40" s="13">
        <v>0.2</v>
      </c>
      <c r="D40" s="13"/>
      <c r="E40" s="13"/>
      <c r="F40" s="13"/>
      <c r="G40" s="14">
        <f t="shared" si="2"/>
        <v>2.4000000000000004</v>
      </c>
    </row>
    <row r="41" spans="1:7" ht="51">
      <c r="A41" s="3" t="s">
        <v>231</v>
      </c>
      <c r="B41" s="2" t="s">
        <v>181</v>
      </c>
      <c r="C41" s="9"/>
      <c r="D41" s="9"/>
      <c r="E41" s="9"/>
      <c r="F41" s="13">
        <v>1</v>
      </c>
      <c r="G41" s="14">
        <f t="shared" si="2"/>
        <v>1</v>
      </c>
    </row>
    <row r="42" spans="1:7" ht="25.5">
      <c r="A42" s="3" t="s">
        <v>180</v>
      </c>
      <c r="B42" s="2" t="s">
        <v>182</v>
      </c>
      <c r="C42" s="9"/>
      <c r="D42" s="9"/>
      <c r="E42" s="9"/>
      <c r="F42" s="13">
        <v>1</v>
      </c>
      <c r="G42" s="14">
        <f t="shared" si="2"/>
        <v>1</v>
      </c>
    </row>
    <row r="43" spans="1:7" ht="12.75">
      <c r="A43" s="95" t="s">
        <v>101</v>
      </c>
      <c r="B43" s="95"/>
      <c r="C43" s="5">
        <f>C35+C37+C38+C40+C41+C39+C42</f>
        <v>1.2</v>
      </c>
      <c r="D43" s="5">
        <f>D35+D37+D38+D40+D41+D39+D42</f>
        <v>4.25</v>
      </c>
      <c r="E43" s="5">
        <f>E35+E37+E38+E40+E41+E39+E42</f>
        <v>0</v>
      </c>
      <c r="F43" s="5">
        <f>F35+F37+F38+F40+F41+F39+F42</f>
        <v>3.5</v>
      </c>
      <c r="G43" s="5">
        <f>G35+G37+G38+G40+G41+G39+G42</f>
        <v>34.9</v>
      </c>
    </row>
    <row r="44" spans="1:7" ht="12.75">
      <c r="A44" s="92" t="s">
        <v>41</v>
      </c>
      <c r="B44" s="92"/>
      <c r="C44" s="92"/>
      <c r="D44" s="92"/>
      <c r="E44" s="92"/>
      <c r="F44" s="92"/>
      <c r="G44" s="92"/>
    </row>
    <row r="45" spans="1:7" ht="25.5">
      <c r="A45" s="3" t="s">
        <v>232</v>
      </c>
      <c r="B45" s="3" t="s">
        <v>182</v>
      </c>
      <c r="C45" s="7"/>
      <c r="D45" s="7"/>
      <c r="E45" s="7">
        <v>1</v>
      </c>
      <c r="F45" s="7"/>
      <c r="G45" s="8">
        <f>C45*12+D45*4+E45*2+F45</f>
        <v>2</v>
      </c>
    </row>
    <row r="46" spans="1:7" ht="32.25" customHeight="1">
      <c r="A46" s="3" t="s">
        <v>83</v>
      </c>
      <c r="B46" s="3" t="s">
        <v>84</v>
      </c>
      <c r="C46" s="9"/>
      <c r="D46" s="9"/>
      <c r="E46" s="9"/>
      <c r="F46" s="9">
        <v>0.8</v>
      </c>
      <c r="G46" s="8">
        <f>C46*12+D46*4+E46*2+F46</f>
        <v>0.8</v>
      </c>
    </row>
    <row r="47" spans="1:7" ht="25.5">
      <c r="A47" s="3" t="s">
        <v>48</v>
      </c>
      <c r="B47" s="3" t="s">
        <v>52</v>
      </c>
      <c r="C47" s="9">
        <v>0.7</v>
      </c>
      <c r="D47" s="9"/>
      <c r="E47" s="9"/>
      <c r="F47" s="9"/>
      <c r="G47" s="8">
        <f>C47*12+D47*4+E47*2+F47</f>
        <v>8.399999999999999</v>
      </c>
    </row>
    <row r="48" spans="1:7" ht="12.75">
      <c r="A48" s="95" t="s">
        <v>102</v>
      </c>
      <c r="B48" s="95"/>
      <c r="C48" s="5">
        <f>SUM(C45:C47)</f>
        <v>0.7</v>
      </c>
      <c r="D48" s="5">
        <f>SUM(D45:D47)</f>
        <v>0</v>
      </c>
      <c r="E48" s="5">
        <f>SUM(E45:E47)</f>
        <v>1</v>
      </c>
      <c r="F48" s="5">
        <f>SUM(F45:F47)</f>
        <v>0.8</v>
      </c>
      <c r="G48" s="5">
        <f>SUM(G45:G47)</f>
        <v>11.2</v>
      </c>
    </row>
    <row r="49" spans="1:7" ht="12.75">
      <c r="A49" s="93" t="s">
        <v>40</v>
      </c>
      <c r="B49" s="93"/>
      <c r="C49" s="26">
        <f>C33+C43+C48</f>
        <v>5.925</v>
      </c>
      <c r="D49" s="26">
        <f>D33+D43+D48</f>
        <v>5.15</v>
      </c>
      <c r="E49" s="26">
        <f>E33+E43+E48</f>
        <v>1.25</v>
      </c>
      <c r="F49" s="26">
        <f>F33+F43+F48</f>
        <v>5.8</v>
      </c>
      <c r="G49" s="26">
        <f>G33+G43+G48</f>
        <v>100.00000000000001</v>
      </c>
    </row>
    <row r="50" spans="1:7" ht="12.75">
      <c r="A50" s="93" t="s">
        <v>9</v>
      </c>
      <c r="B50" s="93"/>
      <c r="C50" s="93"/>
      <c r="D50" s="93"/>
      <c r="E50" s="93"/>
      <c r="F50" s="93"/>
      <c r="G50" s="93"/>
    </row>
    <row r="52" spans="3:6" ht="12.75" hidden="1">
      <c r="C52" s="1">
        <v>7</v>
      </c>
      <c r="D52" s="1">
        <v>2</v>
      </c>
      <c r="E52" s="1">
        <v>2.25</v>
      </c>
      <c r="F52" s="1">
        <v>3.5</v>
      </c>
    </row>
    <row r="53" spans="1:7" ht="41.25" customHeight="1">
      <c r="A53" s="88" t="s">
        <v>183</v>
      </c>
      <c r="B53" s="89"/>
      <c r="C53" s="89"/>
      <c r="D53" s="89"/>
      <c r="E53" s="89"/>
      <c r="F53" s="89"/>
      <c r="G53" s="89"/>
    </row>
    <row r="54" ht="12.75">
      <c r="C54" s="22"/>
    </row>
    <row r="55" spans="3:6" ht="12.75">
      <c r="C55" s="1">
        <f>C49*3+F49</f>
        <v>23.575</v>
      </c>
      <c r="F55" s="87"/>
    </row>
  </sheetData>
  <sheetProtection/>
  <mergeCells count="19">
    <mergeCell ref="A34:G34"/>
    <mergeCell ref="A4:G4"/>
    <mergeCell ref="A12:F12"/>
    <mergeCell ref="A5:G5"/>
    <mergeCell ref="A6:G6"/>
    <mergeCell ref="C7:G7"/>
    <mergeCell ref="A17:A20"/>
    <mergeCell ref="A21:A23"/>
    <mergeCell ref="A28:A30"/>
    <mergeCell ref="A53:G53"/>
    <mergeCell ref="C1:G2"/>
    <mergeCell ref="A44:G44"/>
    <mergeCell ref="A50:G50"/>
    <mergeCell ref="A35:A36"/>
    <mergeCell ref="A43:B43"/>
    <mergeCell ref="A48:B48"/>
    <mergeCell ref="A49:B49"/>
    <mergeCell ref="A33:B33"/>
    <mergeCell ref="A8:G8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H38"/>
  <sheetViews>
    <sheetView view="pageBreakPreview" zoomScale="118" zoomScaleSheetLayoutView="118" zoomScalePageLayoutView="0" workbookViewId="0" topLeftCell="A26">
      <selection activeCell="C39" sqref="C39"/>
    </sheetView>
  </sheetViews>
  <sheetFormatPr defaultColWidth="9.140625" defaultRowHeight="12.75"/>
  <cols>
    <col min="1" max="1" width="43.00390625" style="1" customWidth="1"/>
    <col min="2" max="2" width="30.57421875" style="1" customWidth="1"/>
    <col min="3" max="3" width="9.421875" style="1" customWidth="1"/>
    <col min="4" max="4" width="12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5:7" ht="75" customHeight="1" hidden="1">
      <c r="E1" s="114" t="s">
        <v>74</v>
      </c>
      <c r="F1" s="114"/>
      <c r="G1" s="114"/>
    </row>
    <row r="2" spans="1:7" ht="31.5" customHeight="1">
      <c r="A2" s="116" t="s">
        <v>274</v>
      </c>
      <c r="B2" s="98"/>
      <c r="C2" s="98"/>
      <c r="D2" s="98"/>
      <c r="E2" s="98"/>
      <c r="F2" s="98"/>
      <c r="G2" s="98"/>
    </row>
    <row r="3" spans="1:7" ht="21.75" customHeight="1" hidden="1">
      <c r="A3" s="118" t="s">
        <v>11</v>
      </c>
      <c r="B3" s="118"/>
      <c r="C3" s="118"/>
      <c r="D3" s="118"/>
      <c r="E3" s="118"/>
      <c r="F3" s="118"/>
      <c r="G3" s="118"/>
    </row>
    <row r="4" spans="1:7" ht="30" customHeight="1">
      <c r="A4" s="4" t="s">
        <v>37</v>
      </c>
      <c r="B4" s="4" t="s">
        <v>0</v>
      </c>
      <c r="C4" s="131" t="s">
        <v>36</v>
      </c>
      <c r="D4" s="132"/>
      <c r="E4" s="132"/>
      <c r="F4" s="132"/>
      <c r="G4" s="133"/>
    </row>
    <row r="5" spans="1:7" ht="12.75" customHeight="1">
      <c r="A5" s="92" t="s">
        <v>39</v>
      </c>
      <c r="B5" s="92"/>
      <c r="C5" s="92"/>
      <c r="D5" s="92"/>
      <c r="E5" s="92"/>
      <c r="F5" s="92"/>
      <c r="G5" s="92"/>
    </row>
    <row r="6" spans="1:7" ht="12.7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25.5">
      <c r="A7" s="2" t="s">
        <v>79</v>
      </c>
      <c r="B7" s="2" t="s">
        <v>62</v>
      </c>
      <c r="C7" s="8"/>
      <c r="D7" s="8">
        <v>1.55</v>
      </c>
      <c r="E7" s="5"/>
      <c r="F7" s="5"/>
      <c r="G7" s="5">
        <f aca="true" t="shared" si="0" ref="G7:G19">C7*12+D7*4+E7*2+F7</f>
        <v>6.2</v>
      </c>
    </row>
    <row r="8" spans="1:7" ht="42" customHeight="1">
      <c r="A8" s="3" t="s">
        <v>63</v>
      </c>
      <c r="B8" s="2" t="s">
        <v>29</v>
      </c>
      <c r="C8" s="9">
        <v>0.8</v>
      </c>
      <c r="D8" s="9"/>
      <c r="E8" s="9"/>
      <c r="F8" s="9"/>
      <c r="G8" s="5">
        <f t="shared" si="0"/>
        <v>9.600000000000001</v>
      </c>
    </row>
    <row r="9" spans="1:7" ht="51">
      <c r="A9" s="3" t="s">
        <v>61</v>
      </c>
      <c r="B9" s="2" t="s">
        <v>29</v>
      </c>
      <c r="C9" s="9">
        <v>0.8</v>
      </c>
      <c r="D9" s="9"/>
      <c r="E9" s="9"/>
      <c r="F9" s="9"/>
      <c r="G9" s="5">
        <f t="shared" si="0"/>
        <v>9.600000000000001</v>
      </c>
    </row>
    <row r="10" spans="1:7" ht="76.5">
      <c r="A10" s="2" t="s">
        <v>273</v>
      </c>
      <c r="B10" s="2" t="s">
        <v>270</v>
      </c>
      <c r="C10" s="9">
        <v>0.8</v>
      </c>
      <c r="D10" s="9"/>
      <c r="E10" s="9"/>
      <c r="F10" s="9"/>
      <c r="G10" s="5">
        <f t="shared" si="0"/>
        <v>9.600000000000001</v>
      </c>
    </row>
    <row r="11" spans="1:7" ht="89.25">
      <c r="A11" s="2" t="s">
        <v>64</v>
      </c>
      <c r="B11" s="2" t="s">
        <v>29</v>
      </c>
      <c r="C11" s="9"/>
      <c r="D11" s="9">
        <v>1.1</v>
      </c>
      <c r="E11" s="9"/>
      <c r="F11" s="9"/>
      <c r="G11" s="5">
        <f t="shared" si="0"/>
        <v>4.4</v>
      </c>
    </row>
    <row r="12" spans="1:7" ht="76.5">
      <c r="A12" s="86" t="s">
        <v>255</v>
      </c>
      <c r="B12" s="2" t="s">
        <v>29</v>
      </c>
      <c r="C12" s="9"/>
      <c r="D12" s="9">
        <v>1</v>
      </c>
      <c r="E12" s="9"/>
      <c r="F12" s="9"/>
      <c r="G12" s="5">
        <f t="shared" si="0"/>
        <v>4</v>
      </c>
    </row>
    <row r="13" spans="1:7" ht="25.5" customHeight="1">
      <c r="A13" s="10" t="s">
        <v>60</v>
      </c>
      <c r="B13" s="15" t="s">
        <v>29</v>
      </c>
      <c r="C13" s="41"/>
      <c r="D13" s="41">
        <v>1.1</v>
      </c>
      <c r="E13" s="41"/>
      <c r="F13" s="9"/>
      <c r="G13" s="5">
        <f t="shared" si="0"/>
        <v>4.4</v>
      </c>
    </row>
    <row r="14" spans="1:7" ht="38.25">
      <c r="A14" s="11" t="s">
        <v>86</v>
      </c>
      <c r="B14" s="2" t="s">
        <v>30</v>
      </c>
      <c r="C14" s="9"/>
      <c r="D14" s="12"/>
      <c r="E14" s="9">
        <v>0.5</v>
      </c>
      <c r="F14" s="9"/>
      <c r="G14" s="5">
        <f t="shared" si="0"/>
        <v>1</v>
      </c>
    </row>
    <row r="15" spans="1:7" ht="25.5">
      <c r="A15" s="11" t="s">
        <v>65</v>
      </c>
      <c r="B15" s="2" t="s">
        <v>29</v>
      </c>
      <c r="C15" s="9"/>
      <c r="D15" s="9"/>
      <c r="E15" s="9"/>
      <c r="F15" s="9">
        <v>1</v>
      </c>
      <c r="G15" s="5">
        <f t="shared" si="0"/>
        <v>1</v>
      </c>
    </row>
    <row r="16" spans="1:7" ht="25.5">
      <c r="A16" s="11" t="s">
        <v>82</v>
      </c>
      <c r="B16" s="2" t="s">
        <v>28</v>
      </c>
      <c r="C16" s="9">
        <v>0.8</v>
      </c>
      <c r="D16" s="9"/>
      <c r="E16" s="9"/>
      <c r="F16" s="9"/>
      <c r="G16" s="5">
        <f t="shared" si="0"/>
        <v>9.600000000000001</v>
      </c>
    </row>
    <row r="17" spans="1:7" ht="63.75">
      <c r="A17" s="11" t="s">
        <v>256</v>
      </c>
      <c r="B17" s="2" t="s">
        <v>28</v>
      </c>
      <c r="C17" s="9"/>
      <c r="D17" s="9">
        <v>1</v>
      </c>
      <c r="E17" s="9"/>
      <c r="F17" s="9"/>
      <c r="G17" s="5">
        <f t="shared" si="0"/>
        <v>4</v>
      </c>
    </row>
    <row r="18" spans="1:7" ht="25.5">
      <c r="A18" s="11" t="s">
        <v>260</v>
      </c>
      <c r="B18" s="2" t="s">
        <v>28</v>
      </c>
      <c r="C18" s="9">
        <v>0.8</v>
      </c>
      <c r="D18" s="9"/>
      <c r="E18" s="9"/>
      <c r="F18" s="9"/>
      <c r="G18" s="5">
        <f t="shared" si="0"/>
        <v>9.600000000000001</v>
      </c>
    </row>
    <row r="19" spans="1:7" ht="38.25">
      <c r="A19" s="11" t="s">
        <v>261</v>
      </c>
      <c r="B19" s="2" t="s">
        <v>45</v>
      </c>
      <c r="C19" s="9">
        <v>1</v>
      </c>
      <c r="D19" s="9"/>
      <c r="E19" s="9"/>
      <c r="F19" s="9"/>
      <c r="G19" s="5">
        <f t="shared" si="0"/>
        <v>12</v>
      </c>
    </row>
    <row r="20" spans="1:7" ht="12.75">
      <c r="A20" s="95" t="s">
        <v>46</v>
      </c>
      <c r="B20" s="95"/>
      <c r="C20" s="5">
        <f>SUM(C7:C18)</f>
        <v>4</v>
      </c>
      <c r="D20" s="5">
        <f>SUM(D7:D18)</f>
        <v>5.75</v>
      </c>
      <c r="E20" s="5">
        <f>SUM(E7:E18)</f>
        <v>0.5</v>
      </c>
      <c r="F20" s="5">
        <f>SUM(F7:F18)</f>
        <v>1</v>
      </c>
      <c r="G20" s="5">
        <f>SUM(G7:G19)</f>
        <v>85</v>
      </c>
    </row>
    <row r="21" spans="1:7" ht="12.75">
      <c r="A21" s="92" t="s">
        <v>8</v>
      </c>
      <c r="B21" s="92"/>
      <c r="C21" s="92"/>
      <c r="D21" s="92"/>
      <c r="E21" s="92"/>
      <c r="F21" s="92"/>
      <c r="G21" s="92"/>
    </row>
    <row r="22" spans="1:7" ht="15.75" customHeight="1">
      <c r="A22" s="94" t="s">
        <v>257</v>
      </c>
      <c r="B22" s="3" t="s">
        <v>23</v>
      </c>
      <c r="C22" s="13"/>
      <c r="D22" s="16">
        <v>1.75</v>
      </c>
      <c r="E22" s="13"/>
      <c r="F22" s="13"/>
      <c r="G22" s="14">
        <f>C22*12+D22*4+E22*2+F22</f>
        <v>7</v>
      </c>
    </row>
    <row r="23" spans="1:7" ht="22.5" customHeight="1">
      <c r="A23" s="94"/>
      <c r="B23" s="3" t="s">
        <v>17</v>
      </c>
      <c r="C23" s="13"/>
      <c r="D23" s="13">
        <v>1</v>
      </c>
      <c r="E23" s="13"/>
      <c r="F23" s="13"/>
      <c r="G23" s="14">
        <f>C23*12+D23*4+E23*2+F23</f>
        <v>4</v>
      </c>
    </row>
    <row r="24" spans="1:7" ht="38.25">
      <c r="A24" s="3" t="s">
        <v>124</v>
      </c>
      <c r="B24" s="3" t="s">
        <v>226</v>
      </c>
      <c r="C24" s="13"/>
      <c r="D24" s="13"/>
      <c r="E24" s="13"/>
      <c r="F24" s="13">
        <v>3</v>
      </c>
      <c r="G24" s="14">
        <f>C24*12+D24*4+E24*2+F24</f>
        <v>3</v>
      </c>
    </row>
    <row r="25" spans="1:7" ht="51">
      <c r="A25" s="3" t="s">
        <v>223</v>
      </c>
      <c r="B25" s="15" t="s">
        <v>20</v>
      </c>
      <c r="C25" s="9"/>
      <c r="D25" s="9"/>
      <c r="E25" s="9"/>
      <c r="F25" s="13">
        <v>1</v>
      </c>
      <c r="G25" s="14">
        <f>C25*12+D25*4+E25*2+F25</f>
        <v>1</v>
      </c>
    </row>
    <row r="26" spans="1:7" ht="38.25">
      <c r="A26" s="3" t="s">
        <v>180</v>
      </c>
      <c r="B26" s="2" t="s">
        <v>222</v>
      </c>
      <c r="C26" s="9"/>
      <c r="D26" s="9"/>
      <c r="E26" s="9"/>
      <c r="F26" s="13">
        <v>1</v>
      </c>
      <c r="G26" s="14">
        <f>C26*12+D26*4+E26*2+F26</f>
        <v>1</v>
      </c>
    </row>
    <row r="27" spans="1:7" ht="15.75" customHeight="1">
      <c r="A27" s="130" t="s">
        <v>47</v>
      </c>
      <c r="B27" s="120"/>
      <c r="C27" s="5">
        <f>SUM(C24:C24)+C22+C25+C26</f>
        <v>0</v>
      </c>
      <c r="D27" s="5">
        <f>SUM(D24:D24)+D22+D25+D26</f>
        <v>1.75</v>
      </c>
      <c r="E27" s="5">
        <f>SUM(E24:E24)+E22+E25+E26</f>
        <v>0</v>
      </c>
      <c r="F27" s="5">
        <f>SUM(F24:F24)+F22+F25+F26</f>
        <v>5</v>
      </c>
      <c r="G27" s="5">
        <f>SUM(G24:G24)+G22+G25+G26</f>
        <v>12</v>
      </c>
    </row>
    <row r="28" spans="1:7" ht="15" customHeight="1">
      <c r="A28" s="92" t="s">
        <v>41</v>
      </c>
      <c r="B28" s="92"/>
      <c r="C28" s="92"/>
      <c r="D28" s="92"/>
      <c r="E28" s="92"/>
      <c r="F28" s="92"/>
      <c r="G28" s="92"/>
    </row>
    <row r="29" spans="1:8" ht="25.5">
      <c r="A29" s="3" t="s">
        <v>59</v>
      </c>
      <c r="B29" s="3" t="s">
        <v>68</v>
      </c>
      <c r="C29" s="7"/>
      <c r="D29" s="7"/>
      <c r="E29" s="7">
        <v>1</v>
      </c>
      <c r="F29" s="7"/>
      <c r="G29" s="8">
        <f>C29*12+D29*4+E29*2+F29</f>
        <v>2</v>
      </c>
      <c r="H29" s="1" t="s">
        <v>32</v>
      </c>
    </row>
    <row r="30" spans="1:8" ht="22.5" customHeight="1">
      <c r="A30" s="3" t="s">
        <v>66</v>
      </c>
      <c r="B30" s="2" t="s">
        <v>85</v>
      </c>
      <c r="C30" s="9"/>
      <c r="D30" s="9"/>
      <c r="E30" s="9"/>
      <c r="F30" s="9">
        <v>1</v>
      </c>
      <c r="G30" s="8">
        <f>C30*12+D30*4+E30*2+F30</f>
        <v>1</v>
      </c>
      <c r="H30" s="1" t="s">
        <v>32</v>
      </c>
    </row>
    <row r="31" spans="1:7" ht="14.25" customHeight="1">
      <c r="A31" s="130" t="s">
        <v>47</v>
      </c>
      <c r="B31" s="120"/>
      <c r="C31" s="5">
        <f>SUM(C29:C30)</f>
        <v>0</v>
      </c>
      <c r="D31" s="5">
        <f>SUM(D29:D30)</f>
        <v>0</v>
      </c>
      <c r="E31" s="5">
        <f>SUM(E29:E30)</f>
        <v>1</v>
      </c>
      <c r="F31" s="5">
        <f>SUM(F29:F30)</f>
        <v>1</v>
      </c>
      <c r="G31" s="5">
        <f>SUM(G29:G30)</f>
        <v>3</v>
      </c>
    </row>
    <row r="32" spans="1:7" ht="12" customHeight="1">
      <c r="A32" s="121" t="s">
        <v>40</v>
      </c>
      <c r="B32" s="122"/>
      <c r="C32" s="26">
        <f>C20+C27+C31</f>
        <v>4</v>
      </c>
      <c r="D32" s="26">
        <f>D20+D27+D31</f>
        <v>7.5</v>
      </c>
      <c r="E32" s="26">
        <f>E20+E27+E31</f>
        <v>1.5</v>
      </c>
      <c r="F32" s="26">
        <f>F20+F27+F31</f>
        <v>7</v>
      </c>
      <c r="G32" s="26">
        <f>G20+G27+G31</f>
        <v>100</v>
      </c>
    </row>
    <row r="33" spans="1:7" ht="12.75" customHeight="1">
      <c r="A33" s="123" t="s">
        <v>9</v>
      </c>
      <c r="B33" s="124"/>
      <c r="C33" s="124"/>
      <c r="D33" s="124"/>
      <c r="E33" s="124"/>
      <c r="F33" s="124"/>
      <c r="G33" s="125"/>
    </row>
    <row r="35" ht="12.75">
      <c r="G35" s="17"/>
    </row>
    <row r="36" spans="3:7" ht="12.75" hidden="1">
      <c r="C36" s="1">
        <v>7</v>
      </c>
      <c r="D36" s="1">
        <v>2</v>
      </c>
      <c r="E36" s="1">
        <v>2.25</v>
      </c>
      <c r="F36" s="1">
        <v>3.5</v>
      </c>
      <c r="G36" s="18">
        <f>C36*12+D36*4+E36*2+F36</f>
        <v>100</v>
      </c>
    </row>
    <row r="38" ht="12.75">
      <c r="C38" s="1">
        <f>C32*3+F32</f>
        <v>19</v>
      </c>
    </row>
  </sheetData>
  <sheetProtection/>
  <mergeCells count="13">
    <mergeCell ref="E1:G1"/>
    <mergeCell ref="A22:A23"/>
    <mergeCell ref="A27:B27"/>
    <mergeCell ref="A31:B31"/>
    <mergeCell ref="A2:G2"/>
    <mergeCell ref="A3:G3"/>
    <mergeCell ref="A33:G33"/>
    <mergeCell ref="A20:B20"/>
    <mergeCell ref="C4:G4"/>
    <mergeCell ref="A5:G5"/>
    <mergeCell ref="A21:G21"/>
    <mergeCell ref="A28:G28"/>
    <mergeCell ref="A32:B32"/>
  </mergeCells>
  <printOptions/>
  <pageMargins left="0" right="0" top="0" bottom="0" header="0.5118110236220472" footer="0.5118110236220472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J36"/>
  <sheetViews>
    <sheetView view="pageBreakPreview" zoomScaleSheetLayoutView="100" zoomScalePageLayoutView="0" workbookViewId="0" topLeftCell="A20">
      <selection activeCell="C37" sqref="C37"/>
    </sheetView>
  </sheetViews>
  <sheetFormatPr defaultColWidth="9.140625" defaultRowHeight="12.75"/>
  <cols>
    <col min="1" max="1" width="34.00390625" style="1" customWidth="1"/>
    <col min="2" max="2" width="30.57421875" style="1" customWidth="1"/>
    <col min="3" max="3" width="10.8515625" style="1" customWidth="1"/>
    <col min="4" max="4" width="12.57421875" style="1" customWidth="1"/>
    <col min="5" max="5" width="11.8515625" style="1" customWidth="1"/>
    <col min="6" max="6" width="13.421875" style="1" customWidth="1"/>
    <col min="7" max="7" width="8.421875" style="1" customWidth="1"/>
    <col min="8" max="16384" width="9.140625" style="1" customWidth="1"/>
  </cols>
  <sheetData>
    <row r="1" spans="5:7" ht="69.75" customHeight="1" hidden="1">
      <c r="E1" s="114" t="s">
        <v>75</v>
      </c>
      <c r="F1" s="114"/>
      <c r="G1" s="114"/>
    </row>
    <row r="2" spans="1:7" ht="35.25" customHeight="1">
      <c r="A2" s="116" t="s">
        <v>276</v>
      </c>
      <c r="B2" s="98"/>
      <c r="C2" s="98"/>
      <c r="D2" s="98"/>
      <c r="E2" s="98"/>
      <c r="F2" s="98"/>
      <c r="G2" s="98"/>
    </row>
    <row r="3" spans="1:7" ht="21.75" customHeight="1" hidden="1">
      <c r="A3" s="118" t="s">
        <v>11</v>
      </c>
      <c r="B3" s="118"/>
      <c r="C3" s="118"/>
      <c r="D3" s="118"/>
      <c r="E3" s="118"/>
      <c r="F3" s="118"/>
      <c r="G3" s="118"/>
    </row>
    <row r="4" spans="1:7" ht="27.75" customHeight="1">
      <c r="A4" s="4" t="s">
        <v>37</v>
      </c>
      <c r="B4" s="4" t="s">
        <v>0</v>
      </c>
      <c r="C4" s="131" t="s">
        <v>36</v>
      </c>
      <c r="D4" s="132"/>
      <c r="E4" s="132"/>
      <c r="F4" s="132"/>
      <c r="G4" s="133"/>
    </row>
    <row r="5" spans="1:7" ht="12.75" customHeight="1">
      <c r="A5" s="92" t="s">
        <v>38</v>
      </c>
      <c r="B5" s="92"/>
      <c r="C5" s="92"/>
      <c r="D5" s="92"/>
      <c r="E5" s="92"/>
      <c r="F5" s="92"/>
      <c r="G5" s="92"/>
    </row>
    <row r="6" spans="1:7" ht="12.7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27.75" customHeight="1">
      <c r="A7" s="3" t="s">
        <v>57</v>
      </c>
      <c r="B7" s="2" t="s">
        <v>29</v>
      </c>
      <c r="C7" s="9">
        <v>1.05</v>
      </c>
      <c r="D7" s="9"/>
      <c r="E7" s="9"/>
      <c r="F7" s="9"/>
      <c r="G7" s="5">
        <f aca="true" t="shared" si="0" ref="G7:G17">C7*12+D7*4+E7*2+F7</f>
        <v>12.600000000000001</v>
      </c>
    </row>
    <row r="8" spans="1:7" ht="44.25" customHeight="1">
      <c r="A8" s="2" t="s">
        <v>58</v>
      </c>
      <c r="B8" s="2" t="s">
        <v>29</v>
      </c>
      <c r="C8" s="65">
        <v>1.425</v>
      </c>
      <c r="D8" s="9"/>
      <c r="E8" s="9"/>
      <c r="F8" s="9"/>
      <c r="G8" s="5">
        <f t="shared" si="0"/>
        <v>17.1</v>
      </c>
    </row>
    <row r="9" spans="1:7" ht="26.25" customHeight="1">
      <c r="A9" s="10" t="s">
        <v>10</v>
      </c>
      <c r="B9" s="2" t="s">
        <v>29</v>
      </c>
      <c r="C9" s="9"/>
      <c r="D9" s="9">
        <v>1.25</v>
      </c>
      <c r="E9" s="9"/>
      <c r="F9" s="9"/>
      <c r="G9" s="5">
        <f t="shared" si="0"/>
        <v>5</v>
      </c>
    </row>
    <row r="10" spans="1:7" ht="52.5" customHeight="1">
      <c r="A10" s="11" t="s">
        <v>86</v>
      </c>
      <c r="B10" s="2" t="s">
        <v>30</v>
      </c>
      <c r="C10" s="9"/>
      <c r="D10" s="12"/>
      <c r="E10" s="9">
        <v>0.5</v>
      </c>
      <c r="F10" s="9"/>
      <c r="G10" s="5">
        <f t="shared" si="0"/>
        <v>1</v>
      </c>
    </row>
    <row r="11" spans="1:10" ht="12.75">
      <c r="A11" s="11" t="s">
        <v>271</v>
      </c>
      <c r="B11" s="2" t="s">
        <v>29</v>
      </c>
      <c r="C11" s="9"/>
      <c r="D11" s="9"/>
      <c r="E11" s="9"/>
      <c r="F11" s="9">
        <v>1</v>
      </c>
      <c r="G11" s="5">
        <f t="shared" si="0"/>
        <v>1</v>
      </c>
      <c r="J11" s="1" t="s">
        <v>56</v>
      </c>
    </row>
    <row r="12" spans="1:7" ht="75.75" customHeight="1">
      <c r="A12" s="11" t="s">
        <v>263</v>
      </c>
      <c r="B12" s="2" t="s">
        <v>29</v>
      </c>
      <c r="C12" s="9"/>
      <c r="D12" s="9">
        <v>1</v>
      </c>
      <c r="E12" s="9"/>
      <c r="F12" s="9"/>
      <c r="G12" s="5">
        <f t="shared" si="0"/>
        <v>4</v>
      </c>
    </row>
    <row r="13" spans="1:7" ht="38.25">
      <c r="A13" s="11" t="s">
        <v>262</v>
      </c>
      <c r="B13" s="2" t="s">
        <v>29</v>
      </c>
      <c r="C13" s="9"/>
      <c r="D13" s="9">
        <v>1</v>
      </c>
      <c r="E13" s="9"/>
      <c r="F13" s="9"/>
      <c r="G13" s="5">
        <f t="shared" si="0"/>
        <v>4</v>
      </c>
    </row>
    <row r="14" spans="1:7" ht="36.75" customHeight="1">
      <c r="A14" s="11" t="s">
        <v>82</v>
      </c>
      <c r="B14" s="2" t="s">
        <v>28</v>
      </c>
      <c r="C14" s="9">
        <v>0.8</v>
      </c>
      <c r="D14" s="9"/>
      <c r="E14" s="9"/>
      <c r="F14" s="9"/>
      <c r="G14" s="5">
        <f t="shared" si="0"/>
        <v>9.600000000000001</v>
      </c>
    </row>
    <row r="15" spans="1:7" ht="25.5">
      <c r="A15" s="11" t="s">
        <v>55</v>
      </c>
      <c r="B15" s="11" t="s">
        <v>27</v>
      </c>
      <c r="C15" s="9">
        <v>0.8</v>
      </c>
      <c r="D15" s="9"/>
      <c r="E15" s="9"/>
      <c r="F15" s="9"/>
      <c r="G15" s="5">
        <f t="shared" si="0"/>
        <v>9.600000000000001</v>
      </c>
    </row>
    <row r="16" spans="1:7" ht="105" customHeight="1">
      <c r="A16" s="11" t="s">
        <v>275</v>
      </c>
      <c r="B16" s="2" t="s">
        <v>29</v>
      </c>
      <c r="C16" s="9">
        <v>0.8</v>
      </c>
      <c r="D16" s="9"/>
      <c r="E16" s="9"/>
      <c r="F16" s="9"/>
      <c r="G16" s="5">
        <f t="shared" si="0"/>
        <v>9.600000000000001</v>
      </c>
    </row>
    <row r="17" spans="1:7" ht="44.25" customHeight="1">
      <c r="A17" s="11" t="s">
        <v>261</v>
      </c>
      <c r="B17" s="2" t="s">
        <v>45</v>
      </c>
      <c r="C17" s="9">
        <v>1</v>
      </c>
      <c r="D17" s="9"/>
      <c r="E17" s="9"/>
      <c r="F17" s="9"/>
      <c r="G17" s="5">
        <f t="shared" si="0"/>
        <v>12</v>
      </c>
    </row>
    <row r="18" spans="1:7" ht="12.75">
      <c r="A18" s="95" t="s">
        <v>46</v>
      </c>
      <c r="B18" s="95"/>
      <c r="C18" s="36">
        <f>SUM(C7:C16)</f>
        <v>4.875</v>
      </c>
      <c r="D18" s="5">
        <f>SUM(D7:D16)</f>
        <v>3.25</v>
      </c>
      <c r="E18" s="5">
        <f>SUM(E7:E16)</f>
        <v>0.5</v>
      </c>
      <c r="F18" s="5">
        <f>SUM(F7:F16)</f>
        <v>1</v>
      </c>
      <c r="G18" s="5">
        <f>SUM(G7:G17)</f>
        <v>85.5</v>
      </c>
    </row>
    <row r="19" spans="1:7" ht="12.75" customHeight="1">
      <c r="A19" s="92" t="s">
        <v>8</v>
      </c>
      <c r="B19" s="92"/>
      <c r="C19" s="92"/>
      <c r="D19" s="92"/>
      <c r="E19" s="92"/>
      <c r="F19" s="92"/>
      <c r="G19" s="92"/>
    </row>
    <row r="20" spans="1:7" ht="24.75" customHeight="1">
      <c r="A20" s="94" t="s">
        <v>257</v>
      </c>
      <c r="B20" s="3" t="s">
        <v>23</v>
      </c>
      <c r="C20" s="13"/>
      <c r="D20" s="69">
        <v>1.625</v>
      </c>
      <c r="E20" s="16"/>
      <c r="F20" s="13"/>
      <c r="G20" s="14">
        <f>C20*12+D20*4+E20*2+F20</f>
        <v>6.5</v>
      </c>
    </row>
    <row r="21" spans="1:7" ht="25.5" customHeight="1">
      <c r="A21" s="94"/>
      <c r="B21" s="3" t="s">
        <v>17</v>
      </c>
      <c r="C21" s="13"/>
      <c r="D21" s="13">
        <v>1</v>
      </c>
      <c r="E21" s="13"/>
      <c r="F21" s="13"/>
      <c r="G21" s="14">
        <f>C21*12+D21*4+E21*2+F21</f>
        <v>4</v>
      </c>
    </row>
    <row r="22" spans="1:7" ht="52.5" customHeight="1">
      <c r="A22" s="3" t="s">
        <v>124</v>
      </c>
      <c r="B22" s="3" t="s">
        <v>226</v>
      </c>
      <c r="C22" s="13"/>
      <c r="D22" s="13"/>
      <c r="E22" s="13"/>
      <c r="F22" s="13">
        <v>2.6</v>
      </c>
      <c r="G22" s="14">
        <f>C22*12+D22*4+E22*2+F22</f>
        <v>2.6</v>
      </c>
    </row>
    <row r="23" spans="1:7" ht="63.75" customHeight="1">
      <c r="A23" s="3" t="s">
        <v>223</v>
      </c>
      <c r="B23" s="2" t="s">
        <v>20</v>
      </c>
      <c r="C23" s="9"/>
      <c r="D23" s="9"/>
      <c r="E23" s="9"/>
      <c r="F23" s="13">
        <v>1</v>
      </c>
      <c r="G23" s="14">
        <f>C23*12+D23*4+E23*2+F23</f>
        <v>1</v>
      </c>
    </row>
    <row r="24" spans="1:7" ht="51">
      <c r="A24" s="3" t="s">
        <v>180</v>
      </c>
      <c r="B24" s="2" t="s">
        <v>222</v>
      </c>
      <c r="C24" s="9"/>
      <c r="D24" s="9"/>
      <c r="E24" s="9"/>
      <c r="F24" s="13">
        <v>1</v>
      </c>
      <c r="G24" s="14">
        <f>C24*12+D24*4+E24*2+F24</f>
        <v>1</v>
      </c>
    </row>
    <row r="25" spans="1:7" ht="12.75">
      <c r="A25" s="130" t="s">
        <v>47</v>
      </c>
      <c r="B25" s="120"/>
      <c r="C25" s="5">
        <f>SUM(C22:C22)+C20+C23+C24</f>
        <v>0</v>
      </c>
      <c r="D25" s="36">
        <f>SUM(D22:D22)+D20+D23+D24</f>
        <v>1.625</v>
      </c>
      <c r="E25" s="5">
        <f>SUM(E22:E22)+E20+E23+E24</f>
        <v>0</v>
      </c>
      <c r="F25" s="5">
        <f>SUM(F22:F22)+F20+F23+F24</f>
        <v>4.6</v>
      </c>
      <c r="G25" s="5">
        <f>SUM(G22:G22)+G20+G23+G24</f>
        <v>11.1</v>
      </c>
    </row>
    <row r="26" spans="1:7" ht="12.75" customHeight="1">
      <c r="A26" s="92" t="s">
        <v>41</v>
      </c>
      <c r="B26" s="92"/>
      <c r="C26" s="92"/>
      <c r="D26" s="92"/>
      <c r="E26" s="92"/>
      <c r="F26" s="92"/>
      <c r="G26" s="92"/>
    </row>
    <row r="27" spans="1:7" ht="28.5" customHeight="1">
      <c r="A27" s="3" t="s">
        <v>67</v>
      </c>
      <c r="B27" s="3" t="s">
        <v>68</v>
      </c>
      <c r="C27" s="7"/>
      <c r="D27" s="7"/>
      <c r="E27" s="16">
        <v>1.7</v>
      </c>
      <c r="F27" s="7"/>
      <c r="G27" s="8">
        <f>C27*12+D27*4+E27*2+F27</f>
        <v>3.4</v>
      </c>
    </row>
    <row r="28" spans="1:7" ht="12.75">
      <c r="A28" s="130" t="s">
        <v>46</v>
      </c>
      <c r="B28" s="120"/>
      <c r="C28" s="5">
        <f>SUM(C27:C27)</f>
        <v>0</v>
      </c>
      <c r="D28" s="5">
        <f>SUM(D27:D27)</f>
        <v>0</v>
      </c>
      <c r="E28" s="5">
        <f>SUM(E27:E27)</f>
        <v>1.7</v>
      </c>
      <c r="F28" s="5">
        <f>SUM(F27:F27)</f>
        <v>0</v>
      </c>
      <c r="G28" s="5">
        <f>SUM(G27:G27)</f>
        <v>3.4</v>
      </c>
    </row>
    <row r="29" spans="1:7" ht="12.75">
      <c r="A29" s="121" t="s">
        <v>40</v>
      </c>
      <c r="B29" s="122"/>
      <c r="C29" s="26">
        <f>C18+C25+C28</f>
        <v>4.875</v>
      </c>
      <c r="D29" s="26">
        <f>D18+D25+D28</f>
        <v>4.875</v>
      </c>
      <c r="E29" s="26">
        <f>E18+E25+E28</f>
        <v>2.2</v>
      </c>
      <c r="F29" s="26">
        <f>F18+F25+F28</f>
        <v>5.6</v>
      </c>
      <c r="G29" s="26">
        <f>G18+G25+G28</f>
        <v>100</v>
      </c>
    </row>
    <row r="30" spans="1:7" ht="12.75" customHeight="1">
      <c r="A30" s="119" t="s">
        <v>9</v>
      </c>
      <c r="B30" s="130"/>
      <c r="C30" s="130"/>
      <c r="D30" s="130"/>
      <c r="E30" s="130"/>
      <c r="F30" s="130"/>
      <c r="G30" s="130"/>
    </row>
    <row r="32" ht="12.75">
      <c r="G32" s="17"/>
    </row>
    <row r="33" spans="3:7" ht="12.75" hidden="1">
      <c r="C33" s="1">
        <v>7</v>
      </c>
      <c r="D33" s="1">
        <v>2</v>
      </c>
      <c r="E33" s="1">
        <v>2.25</v>
      </c>
      <c r="F33" s="1">
        <v>3.5</v>
      </c>
      <c r="G33" s="18">
        <f>C33*12+D33*4+E33*2+F33</f>
        <v>100</v>
      </c>
    </row>
    <row r="36" ht="12.75">
      <c r="C36" s="1">
        <f>C29*3+F29</f>
        <v>20.225</v>
      </c>
    </row>
  </sheetData>
  <sheetProtection/>
  <mergeCells count="13">
    <mergeCell ref="E1:G1"/>
    <mergeCell ref="A20:A21"/>
    <mergeCell ref="A25:B25"/>
    <mergeCell ref="A28:B28"/>
    <mergeCell ref="A2:G2"/>
    <mergeCell ref="A3:G3"/>
    <mergeCell ref="A30:G30"/>
    <mergeCell ref="A18:B18"/>
    <mergeCell ref="C4:G4"/>
    <mergeCell ref="A5:G5"/>
    <mergeCell ref="A19:G19"/>
    <mergeCell ref="A26:G26"/>
    <mergeCell ref="A29:B29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60" zoomScalePageLayoutView="0" workbookViewId="0" topLeftCell="A1">
      <selection activeCell="O12" sqref="O12"/>
    </sheetView>
  </sheetViews>
  <sheetFormatPr defaultColWidth="9.140625" defaultRowHeight="12.75"/>
  <cols>
    <col min="1" max="1" width="0.5625" style="59" customWidth="1"/>
    <col min="2" max="2" width="46.140625" style="59" customWidth="1"/>
    <col min="3" max="3" width="34.28125" style="59" customWidth="1"/>
    <col min="4" max="4" width="38.140625" style="59" customWidth="1"/>
    <col min="5" max="6" width="9.140625" style="59" customWidth="1"/>
    <col min="7" max="7" width="23.7109375" style="59" customWidth="1"/>
    <col min="8" max="16384" width="9.140625" style="59" customWidth="1"/>
  </cols>
  <sheetData>
    <row r="2" ht="38.25">
      <c r="D2" s="60" t="s">
        <v>104</v>
      </c>
    </row>
    <row r="4" spans="2:7" ht="36.75" customHeight="1">
      <c r="B4" s="143" t="s">
        <v>227</v>
      </c>
      <c r="C4" s="143"/>
      <c r="D4" s="143"/>
      <c r="E4" s="10"/>
      <c r="F4" s="10"/>
      <c r="G4" s="10"/>
    </row>
    <row r="5" spans="1:7" ht="12.75">
      <c r="A5" s="61"/>
      <c r="B5" s="61"/>
      <c r="C5" s="61"/>
      <c r="D5" s="61"/>
      <c r="E5" s="10"/>
      <c r="F5" s="10"/>
      <c r="G5" s="10"/>
    </row>
    <row r="6" spans="2:4" ht="15.75">
      <c r="B6" s="62" t="s">
        <v>105</v>
      </c>
      <c r="C6" s="62"/>
      <c r="D6" s="62" t="s">
        <v>106</v>
      </c>
    </row>
    <row r="7" spans="2:4" ht="31.5">
      <c r="B7" s="144" t="s">
        <v>217</v>
      </c>
      <c r="C7" s="63" t="s">
        <v>107</v>
      </c>
      <c r="D7" s="71">
        <v>5</v>
      </c>
    </row>
    <row r="8" spans="2:4" ht="31.5">
      <c r="B8" s="145"/>
      <c r="C8" s="63" t="s">
        <v>108</v>
      </c>
      <c r="D8" s="71">
        <v>7</v>
      </c>
    </row>
    <row r="9" spans="2:4" ht="31.5">
      <c r="B9" s="145"/>
      <c r="C9" s="63" t="s">
        <v>109</v>
      </c>
      <c r="D9" s="71">
        <v>8</v>
      </c>
    </row>
    <row r="10" spans="2:4" ht="31.5">
      <c r="B10" s="145"/>
      <c r="C10" s="63" t="s">
        <v>110</v>
      </c>
      <c r="D10" s="71">
        <v>9</v>
      </c>
    </row>
    <row r="11" spans="2:4" ht="31.5">
      <c r="B11" s="146"/>
      <c r="C11" s="63" t="s">
        <v>111</v>
      </c>
      <c r="D11" s="71">
        <v>11</v>
      </c>
    </row>
    <row r="12" spans="2:4" ht="15.75">
      <c r="B12" s="64" t="s">
        <v>218</v>
      </c>
      <c r="C12" s="64"/>
      <c r="D12" s="71">
        <v>2</v>
      </c>
    </row>
    <row r="13" spans="2:4" ht="15.75">
      <c r="B13" s="70" t="s">
        <v>229</v>
      </c>
      <c r="C13" s="63"/>
      <c r="D13" s="71">
        <v>1.5</v>
      </c>
    </row>
    <row r="14" spans="2:4" ht="15.75">
      <c r="B14" s="63" t="s">
        <v>112</v>
      </c>
      <c r="C14" s="63"/>
      <c r="D14" s="71">
        <v>6</v>
      </c>
    </row>
    <row r="15" spans="2:4" ht="94.5">
      <c r="B15" s="63" t="s">
        <v>228</v>
      </c>
      <c r="C15" s="63"/>
      <c r="D15" s="71">
        <v>1.5</v>
      </c>
    </row>
    <row r="16" spans="2:4" ht="31.5">
      <c r="B16" s="63" t="s">
        <v>230</v>
      </c>
      <c r="C16" s="63"/>
      <c r="D16" s="71">
        <v>6</v>
      </c>
    </row>
    <row r="18" spans="2:4" ht="38.25" customHeight="1">
      <c r="B18" s="147"/>
      <c r="C18" s="147"/>
      <c r="D18" s="147"/>
    </row>
  </sheetData>
  <sheetProtection/>
  <mergeCells count="3">
    <mergeCell ref="B4:D4"/>
    <mergeCell ref="B7:B11"/>
    <mergeCell ref="B18:D18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SheetLayoutView="80" zoomScalePageLayoutView="0" workbookViewId="0" topLeftCell="A19">
      <selection activeCell="B31" sqref="B31"/>
    </sheetView>
  </sheetViews>
  <sheetFormatPr defaultColWidth="9.140625" defaultRowHeight="12.75"/>
  <cols>
    <col min="1" max="1" width="8.421875" style="27" customWidth="1"/>
    <col min="2" max="2" width="41.57421875" style="6" customWidth="1"/>
    <col min="3" max="3" width="13.140625" style="6" customWidth="1"/>
    <col min="4" max="4" width="15.7109375" style="6" customWidth="1"/>
    <col min="5" max="5" width="15.8515625" style="31" customWidth="1"/>
    <col min="6" max="6" width="30.8515625" style="6" customWidth="1"/>
    <col min="7" max="7" width="15.421875" style="6" bestFit="1" customWidth="1"/>
    <col min="8" max="16384" width="9.140625" style="6" customWidth="1"/>
  </cols>
  <sheetData>
    <row r="1" spans="5:9" ht="12.75">
      <c r="E1" s="24" t="s">
        <v>118</v>
      </c>
      <c r="H1" s="28"/>
      <c r="I1" s="28"/>
    </row>
    <row r="2" spans="1:7" ht="18" customHeight="1">
      <c r="A2" s="154" t="s">
        <v>219</v>
      </c>
      <c r="B2" s="154"/>
      <c r="C2" s="154"/>
      <c r="D2" s="154"/>
      <c r="E2" s="154"/>
      <c r="F2" s="38"/>
      <c r="G2" s="38"/>
    </row>
    <row r="3" spans="1:7" ht="32.25" customHeight="1">
      <c r="A3" s="154"/>
      <c r="B3" s="154"/>
      <c r="C3" s="154"/>
      <c r="D3" s="154"/>
      <c r="E3" s="154"/>
      <c r="F3" s="38"/>
      <c r="G3" s="38"/>
    </row>
    <row r="4" spans="1:7" ht="16.5" customHeight="1">
      <c r="A4" s="155" t="s">
        <v>113</v>
      </c>
      <c r="B4" s="155"/>
      <c r="C4" s="155"/>
      <c r="D4" s="155"/>
      <c r="E4" s="155"/>
      <c r="F4" s="39"/>
      <c r="G4" s="39"/>
    </row>
    <row r="5" spans="1:7" ht="49.5" customHeight="1">
      <c r="A5" s="156" t="s">
        <v>186</v>
      </c>
      <c r="B5" s="156"/>
      <c r="C5" s="156"/>
      <c r="D5" s="156"/>
      <c r="E5" s="156"/>
      <c r="F5" s="40"/>
      <c r="G5" s="40"/>
    </row>
    <row r="6" spans="1:7" ht="63">
      <c r="A6" s="43" t="s">
        <v>114</v>
      </c>
      <c r="B6" s="43" t="s">
        <v>115</v>
      </c>
      <c r="C6" s="43" t="s">
        <v>116</v>
      </c>
      <c r="D6" s="157" t="s">
        <v>117</v>
      </c>
      <c r="E6" s="158"/>
      <c r="F6" s="29"/>
      <c r="G6" s="29"/>
    </row>
    <row r="7" spans="1:7" ht="15.75">
      <c r="A7" s="44">
        <v>1</v>
      </c>
      <c r="B7" s="159" t="s">
        <v>140</v>
      </c>
      <c r="C7" s="159"/>
      <c r="D7" s="159"/>
      <c r="E7" s="159"/>
      <c r="F7" s="29"/>
      <c r="G7" s="29"/>
    </row>
    <row r="8" spans="1:7" ht="31.5">
      <c r="A8" s="42" t="s">
        <v>141</v>
      </c>
      <c r="B8" s="45" t="s">
        <v>142</v>
      </c>
      <c r="C8" s="43">
        <v>0.25</v>
      </c>
      <c r="D8" s="148"/>
      <c r="E8" s="149"/>
      <c r="F8" s="29"/>
      <c r="G8" s="29"/>
    </row>
    <row r="9" spans="1:7" ht="15.75">
      <c r="A9" s="42" t="s">
        <v>143</v>
      </c>
      <c r="B9" s="45" t="s">
        <v>144</v>
      </c>
      <c r="C9" s="43">
        <v>0.2</v>
      </c>
      <c r="D9" s="150"/>
      <c r="E9" s="151"/>
      <c r="F9" s="29"/>
      <c r="G9" s="29"/>
    </row>
    <row r="10" spans="1:7" ht="15.75">
      <c r="A10" s="42" t="s">
        <v>145</v>
      </c>
      <c r="B10" s="45" t="s">
        <v>146</v>
      </c>
      <c r="C10" s="43">
        <v>0.22</v>
      </c>
      <c r="D10" s="150"/>
      <c r="E10" s="151"/>
      <c r="F10" s="29"/>
      <c r="G10" s="29"/>
    </row>
    <row r="11" spans="1:7" ht="15.75">
      <c r="A11" s="42" t="s">
        <v>147</v>
      </c>
      <c r="B11" s="45" t="s">
        <v>148</v>
      </c>
      <c r="C11" s="43">
        <v>0.18</v>
      </c>
      <c r="D11" s="150"/>
      <c r="E11" s="151"/>
      <c r="F11" s="29"/>
      <c r="G11" s="29"/>
    </row>
    <row r="12" spans="1:7" ht="15.75">
      <c r="A12" s="42" t="s">
        <v>149</v>
      </c>
      <c r="B12" s="45" t="s">
        <v>150</v>
      </c>
      <c r="C12" s="43">
        <v>0.17</v>
      </c>
      <c r="D12" s="150"/>
      <c r="E12" s="151"/>
      <c r="F12" s="29"/>
      <c r="G12" s="29"/>
    </row>
    <row r="13" spans="1:7" ht="15.75">
      <c r="A13" s="42" t="s">
        <v>151</v>
      </c>
      <c r="B13" s="45" t="s">
        <v>152</v>
      </c>
      <c r="C13" s="43">
        <v>0.15</v>
      </c>
      <c r="D13" s="150"/>
      <c r="E13" s="151"/>
      <c r="F13" s="29"/>
      <c r="G13" s="29"/>
    </row>
    <row r="14" spans="1:7" ht="31.5">
      <c r="A14" s="42" t="s">
        <v>153</v>
      </c>
      <c r="B14" s="45" t="s">
        <v>154</v>
      </c>
      <c r="C14" s="43">
        <v>0.14</v>
      </c>
      <c r="D14" s="152"/>
      <c r="E14" s="153"/>
      <c r="F14" s="29"/>
      <c r="G14" s="29"/>
    </row>
    <row r="15" spans="1:7" ht="15.75">
      <c r="A15" s="46">
        <v>2</v>
      </c>
      <c r="B15" s="159" t="s">
        <v>12</v>
      </c>
      <c r="C15" s="159"/>
      <c r="D15" s="159"/>
      <c r="E15" s="159"/>
      <c r="F15" s="29"/>
      <c r="G15" s="29"/>
    </row>
    <row r="16" spans="1:7" ht="47.25">
      <c r="A16" s="175"/>
      <c r="B16" s="176"/>
      <c r="C16" s="177"/>
      <c r="D16" s="49" t="s">
        <v>207</v>
      </c>
      <c r="E16" s="49" t="s">
        <v>208</v>
      </c>
      <c r="F16" s="29"/>
      <c r="G16" s="29"/>
    </row>
    <row r="17" spans="1:7" ht="15.75">
      <c r="A17" s="48" t="s">
        <v>125</v>
      </c>
      <c r="B17" s="163" t="s">
        <v>192</v>
      </c>
      <c r="C17" s="163"/>
      <c r="D17" s="58"/>
      <c r="E17" s="58"/>
      <c r="F17" s="29"/>
      <c r="G17" s="29"/>
    </row>
    <row r="18" spans="1:7" ht="31.5">
      <c r="A18" s="50" t="s">
        <v>129</v>
      </c>
      <c r="B18" s="51" t="s">
        <v>187</v>
      </c>
      <c r="C18" s="52">
        <v>0.0056</v>
      </c>
      <c r="D18" s="52">
        <v>2</v>
      </c>
      <c r="E18" s="52">
        <v>10</v>
      </c>
      <c r="F18" s="29"/>
      <c r="G18" s="29"/>
    </row>
    <row r="19" spans="1:7" ht="31.5">
      <c r="A19" s="50" t="s">
        <v>130</v>
      </c>
      <c r="B19" s="53" t="s">
        <v>188</v>
      </c>
      <c r="C19" s="52">
        <v>0.0065</v>
      </c>
      <c r="D19" s="52">
        <v>2</v>
      </c>
      <c r="E19" s="52">
        <v>6.6</v>
      </c>
      <c r="F19" s="29"/>
      <c r="G19" s="29"/>
    </row>
    <row r="20" spans="1:7" ht="31.5">
      <c r="A20" s="50" t="s">
        <v>131</v>
      </c>
      <c r="B20" s="53" t="s">
        <v>189</v>
      </c>
      <c r="C20" s="52">
        <v>0.0068</v>
      </c>
      <c r="D20" s="52">
        <v>2</v>
      </c>
      <c r="E20" s="52">
        <v>5.8</v>
      </c>
      <c r="F20" s="29"/>
      <c r="G20" s="29"/>
    </row>
    <row r="21" spans="1:7" ht="31.5">
      <c r="A21" s="50" t="s">
        <v>132</v>
      </c>
      <c r="B21" s="53" t="s">
        <v>191</v>
      </c>
      <c r="C21" s="52">
        <v>0.011</v>
      </c>
      <c r="D21" s="52">
        <v>2</v>
      </c>
      <c r="E21" s="52">
        <v>3.44</v>
      </c>
      <c r="F21" s="29"/>
      <c r="G21" s="29"/>
    </row>
    <row r="22" spans="1:7" ht="15.75">
      <c r="A22" s="48" t="s">
        <v>133</v>
      </c>
      <c r="B22" s="164" t="s">
        <v>190</v>
      </c>
      <c r="C22" s="165"/>
      <c r="D22" s="49"/>
      <c r="E22" s="52"/>
      <c r="F22" s="29"/>
      <c r="G22" s="29"/>
    </row>
    <row r="23" spans="1:7" ht="31.5">
      <c r="A23" s="50" t="s">
        <v>134</v>
      </c>
      <c r="B23" s="51" t="s">
        <v>187</v>
      </c>
      <c r="C23" s="52">
        <v>0.0057</v>
      </c>
      <c r="D23" s="52">
        <v>2</v>
      </c>
      <c r="E23" s="52">
        <v>10</v>
      </c>
      <c r="F23" s="29"/>
      <c r="G23" s="29"/>
    </row>
    <row r="24" spans="1:7" ht="31.5">
      <c r="A24" s="50" t="s">
        <v>135</v>
      </c>
      <c r="B24" s="51" t="s">
        <v>188</v>
      </c>
      <c r="C24" s="52">
        <v>0.0066</v>
      </c>
      <c r="D24" s="52">
        <v>2</v>
      </c>
      <c r="E24" s="52">
        <v>6.8</v>
      </c>
      <c r="F24" s="29"/>
      <c r="G24" s="29"/>
    </row>
    <row r="25" spans="1:7" ht="31.5">
      <c r="A25" s="50" t="s">
        <v>136</v>
      </c>
      <c r="B25" s="51" t="s">
        <v>189</v>
      </c>
      <c r="C25" s="52">
        <v>0.007</v>
      </c>
      <c r="D25" s="52">
        <v>2</v>
      </c>
      <c r="E25" s="52">
        <v>5.9</v>
      </c>
      <c r="F25" s="29"/>
      <c r="G25" s="29"/>
    </row>
    <row r="26" spans="1:7" ht="31.5">
      <c r="A26" s="50" t="s">
        <v>137</v>
      </c>
      <c r="B26" s="51" t="s">
        <v>191</v>
      </c>
      <c r="C26" s="52">
        <v>0.0116</v>
      </c>
      <c r="D26" s="52">
        <v>2</v>
      </c>
      <c r="E26" s="52">
        <v>3.5</v>
      </c>
      <c r="F26" s="29"/>
      <c r="G26" s="29"/>
    </row>
    <row r="27" spans="1:7" ht="15.75">
      <c r="A27" s="48" t="s">
        <v>126</v>
      </c>
      <c r="B27" s="54" t="s">
        <v>103</v>
      </c>
      <c r="C27" s="52">
        <v>0.0163</v>
      </c>
      <c r="D27" s="52">
        <v>2</v>
      </c>
      <c r="E27" s="52">
        <v>10</v>
      </c>
      <c r="F27" s="29"/>
      <c r="G27" s="29"/>
    </row>
    <row r="28" spans="1:7" ht="32.25" customHeight="1">
      <c r="A28" s="48" t="s">
        <v>127</v>
      </c>
      <c r="B28" s="54" t="s">
        <v>193</v>
      </c>
      <c r="C28" s="52">
        <v>0.0063</v>
      </c>
      <c r="D28" s="52">
        <v>2</v>
      </c>
      <c r="E28" s="52">
        <v>10</v>
      </c>
      <c r="F28" s="29"/>
      <c r="G28" s="29"/>
    </row>
    <row r="29" spans="1:7" ht="94.5">
      <c r="A29" s="48" t="s">
        <v>128</v>
      </c>
      <c r="B29" s="54" t="s">
        <v>194</v>
      </c>
      <c r="C29" s="52">
        <v>0.0198</v>
      </c>
      <c r="D29" s="52">
        <v>1.5</v>
      </c>
      <c r="E29" s="52">
        <v>10</v>
      </c>
      <c r="F29" s="29"/>
      <c r="G29" s="30"/>
    </row>
    <row r="30" spans="1:7" ht="15.75">
      <c r="A30" s="55" t="s">
        <v>195</v>
      </c>
      <c r="B30" s="54" t="s">
        <v>196</v>
      </c>
      <c r="C30" s="52">
        <v>0.0179</v>
      </c>
      <c r="D30" s="56">
        <v>2</v>
      </c>
      <c r="E30" s="56">
        <v>10</v>
      </c>
      <c r="F30" s="29"/>
      <c r="G30" s="29"/>
    </row>
    <row r="31" spans="1:7" ht="31.5">
      <c r="A31" s="55" t="s">
        <v>198</v>
      </c>
      <c r="B31" s="54" t="s">
        <v>197</v>
      </c>
      <c r="C31" s="52">
        <v>0.0084</v>
      </c>
      <c r="D31" s="56">
        <v>2</v>
      </c>
      <c r="E31" s="56">
        <v>10</v>
      </c>
      <c r="F31" s="29"/>
      <c r="G31" s="29"/>
    </row>
    <row r="32" spans="1:7" ht="31.5">
      <c r="A32" s="55" t="s">
        <v>200</v>
      </c>
      <c r="B32" s="54" t="s">
        <v>199</v>
      </c>
      <c r="C32" s="52">
        <v>0.0374</v>
      </c>
      <c r="D32" s="56">
        <v>2</v>
      </c>
      <c r="E32" s="56">
        <v>10</v>
      </c>
      <c r="F32" s="29"/>
      <c r="G32" s="29"/>
    </row>
    <row r="33" spans="1:7" ht="78.75">
      <c r="A33" s="55" t="s">
        <v>202</v>
      </c>
      <c r="B33" s="54" t="s">
        <v>201</v>
      </c>
      <c r="C33" s="52">
        <v>0.0077</v>
      </c>
      <c r="D33" s="56">
        <v>2</v>
      </c>
      <c r="E33" s="56">
        <v>10</v>
      </c>
      <c r="F33" s="29"/>
      <c r="G33" s="29"/>
    </row>
    <row r="34" spans="1:7" ht="66.75" customHeight="1">
      <c r="A34" s="55" t="s">
        <v>205</v>
      </c>
      <c r="B34" s="54" t="s">
        <v>203</v>
      </c>
      <c r="C34" s="52">
        <v>0.007</v>
      </c>
      <c r="D34" s="56">
        <v>2</v>
      </c>
      <c r="E34" s="56">
        <v>10</v>
      </c>
      <c r="F34" s="29"/>
      <c r="G34" s="29"/>
    </row>
    <row r="35" spans="1:7" ht="15.75">
      <c r="A35" s="55" t="s">
        <v>204</v>
      </c>
      <c r="B35" s="54" t="s">
        <v>206</v>
      </c>
      <c r="C35" s="52">
        <v>0.0172</v>
      </c>
      <c r="D35" s="56">
        <v>2</v>
      </c>
      <c r="E35" s="56">
        <v>10</v>
      </c>
      <c r="F35" s="29"/>
      <c r="G35" s="29"/>
    </row>
    <row r="36" spans="1:7" ht="15.75">
      <c r="A36" s="54">
        <v>3</v>
      </c>
      <c r="B36" s="172" t="s">
        <v>51</v>
      </c>
      <c r="C36" s="173"/>
      <c r="D36" s="173"/>
      <c r="E36" s="174"/>
      <c r="F36" s="29"/>
      <c r="G36" s="29"/>
    </row>
    <row r="37" spans="1:7" ht="12.75" customHeight="1">
      <c r="A37" s="48" t="s">
        <v>155</v>
      </c>
      <c r="B37" s="51" t="s">
        <v>156</v>
      </c>
      <c r="C37" s="52">
        <v>0.003</v>
      </c>
      <c r="D37" s="166" t="s">
        <v>220</v>
      </c>
      <c r="E37" s="167"/>
      <c r="F37" s="29"/>
      <c r="G37" s="29"/>
    </row>
    <row r="38" spans="1:7" ht="15.75">
      <c r="A38" s="48" t="s">
        <v>157</v>
      </c>
      <c r="B38" s="51" t="s">
        <v>158</v>
      </c>
      <c r="C38" s="52"/>
      <c r="D38" s="168"/>
      <c r="E38" s="169"/>
      <c r="F38" s="29"/>
      <c r="G38" s="29"/>
    </row>
    <row r="39" spans="1:7" ht="31.5">
      <c r="A39" s="48" t="s">
        <v>159</v>
      </c>
      <c r="B39" s="51" t="s">
        <v>160</v>
      </c>
      <c r="C39" s="52">
        <v>0.005</v>
      </c>
      <c r="D39" s="168"/>
      <c r="E39" s="169"/>
      <c r="F39" s="29"/>
      <c r="G39" s="29"/>
    </row>
    <row r="40" spans="1:7" ht="31.5">
      <c r="A40" s="48" t="s">
        <v>161</v>
      </c>
      <c r="B40" s="51" t="s">
        <v>162</v>
      </c>
      <c r="C40" s="52">
        <v>0.003</v>
      </c>
      <c r="D40" s="168"/>
      <c r="E40" s="169"/>
      <c r="F40" s="29"/>
      <c r="G40" s="29"/>
    </row>
    <row r="41" spans="1:7" ht="15.75">
      <c r="A41" s="48" t="s">
        <v>163</v>
      </c>
      <c r="B41" s="51" t="s">
        <v>164</v>
      </c>
      <c r="C41" s="52"/>
      <c r="D41" s="168"/>
      <c r="E41" s="169"/>
      <c r="F41" s="29"/>
      <c r="G41" s="29"/>
    </row>
    <row r="42" spans="1:7" ht="31.5">
      <c r="A42" s="48" t="s">
        <v>165</v>
      </c>
      <c r="B42" s="51" t="s">
        <v>166</v>
      </c>
      <c r="C42" s="52">
        <v>0.003</v>
      </c>
      <c r="D42" s="168"/>
      <c r="E42" s="169"/>
      <c r="F42" s="29"/>
      <c r="G42" s="29"/>
    </row>
    <row r="43" spans="1:7" ht="31.5">
      <c r="A43" s="48" t="s">
        <v>167</v>
      </c>
      <c r="B43" s="51" t="s">
        <v>168</v>
      </c>
      <c r="C43" s="52">
        <v>0.002</v>
      </c>
      <c r="D43" s="168"/>
      <c r="E43" s="169"/>
      <c r="F43" s="29"/>
      <c r="G43" s="29"/>
    </row>
    <row r="44" spans="1:7" ht="15.75">
      <c r="A44" s="48" t="s">
        <v>169</v>
      </c>
      <c r="B44" s="51" t="s">
        <v>170</v>
      </c>
      <c r="C44" s="52">
        <v>0.002</v>
      </c>
      <c r="D44" s="168"/>
      <c r="E44" s="169"/>
      <c r="F44" s="29"/>
      <c r="G44" s="29"/>
    </row>
    <row r="45" spans="1:7" ht="15.75">
      <c r="A45" s="48" t="s">
        <v>171</v>
      </c>
      <c r="B45" s="51" t="s">
        <v>172</v>
      </c>
      <c r="C45" s="52"/>
      <c r="D45" s="168"/>
      <c r="E45" s="169"/>
      <c r="F45" s="29"/>
      <c r="G45" s="29"/>
    </row>
    <row r="46" spans="1:7" ht="31.5">
      <c r="A46" s="48" t="s">
        <v>173</v>
      </c>
      <c r="B46" s="51" t="s">
        <v>174</v>
      </c>
      <c r="C46" s="52">
        <v>0.003</v>
      </c>
      <c r="D46" s="168"/>
      <c r="E46" s="169"/>
      <c r="F46" s="29"/>
      <c r="G46" s="29"/>
    </row>
    <row r="47" spans="1:7" ht="31.5">
      <c r="A47" s="48" t="s">
        <v>175</v>
      </c>
      <c r="B47" s="51" t="s">
        <v>176</v>
      </c>
      <c r="C47" s="52">
        <v>0.002</v>
      </c>
      <c r="D47" s="170"/>
      <c r="E47" s="171"/>
      <c r="F47" s="29"/>
      <c r="G47" s="29"/>
    </row>
    <row r="48" spans="1:7" ht="12.75" customHeight="1">
      <c r="A48" s="160" t="s">
        <v>221</v>
      </c>
      <c r="B48" s="161"/>
      <c r="C48" s="161"/>
      <c r="D48" s="161"/>
      <c r="E48" s="161"/>
      <c r="F48" s="27"/>
      <c r="G48" s="27"/>
    </row>
    <row r="49" spans="1:5" ht="27.75" customHeight="1">
      <c r="A49" s="162"/>
      <c r="B49" s="162"/>
      <c r="C49" s="162"/>
      <c r="D49" s="162"/>
      <c r="E49" s="162"/>
    </row>
  </sheetData>
  <sheetProtection/>
  <mergeCells count="13">
    <mergeCell ref="A48:E49"/>
    <mergeCell ref="B15:E15"/>
    <mergeCell ref="B17:C17"/>
    <mergeCell ref="B22:C22"/>
    <mergeCell ref="D37:E47"/>
    <mergeCell ref="B36:E36"/>
    <mergeCell ref="A16:C16"/>
    <mergeCell ref="D8:E14"/>
    <mergeCell ref="A2:E3"/>
    <mergeCell ref="A4:E4"/>
    <mergeCell ref="A5:E5"/>
    <mergeCell ref="D6:E6"/>
    <mergeCell ref="B7:E7"/>
  </mergeCells>
  <printOptions/>
  <pageMargins left="0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H56"/>
  <sheetViews>
    <sheetView view="pageBreakPreview" zoomScale="85" zoomScaleSheetLayoutView="85" zoomScalePageLayoutView="0" workbookViewId="0" topLeftCell="A37">
      <selection activeCell="C56" sqref="C56"/>
    </sheetView>
  </sheetViews>
  <sheetFormatPr defaultColWidth="9.140625" defaultRowHeight="12.75"/>
  <cols>
    <col min="1" max="1" width="4.00390625" style="1" customWidth="1"/>
    <col min="2" max="2" width="61.7109375" style="1" customWidth="1"/>
    <col min="3" max="3" width="33.7109375" style="1" customWidth="1"/>
    <col min="4" max="16384" width="9.140625" style="1" customWidth="1"/>
  </cols>
  <sheetData>
    <row r="2" spans="2:8" ht="15.75">
      <c r="B2" s="111" t="s">
        <v>211</v>
      </c>
      <c r="C2" s="111"/>
      <c r="D2" s="111"/>
      <c r="E2" s="111"/>
      <c r="F2" s="111"/>
      <c r="G2" s="111"/>
      <c r="H2" s="111"/>
    </row>
    <row r="3" spans="2:8" ht="15.75">
      <c r="B3" s="112" t="s">
        <v>280</v>
      </c>
      <c r="C3" s="113"/>
      <c r="D3" s="113"/>
      <c r="E3" s="113"/>
      <c r="F3" s="113"/>
      <c r="G3" s="113"/>
      <c r="H3" s="113"/>
    </row>
    <row r="4" spans="2:8" ht="12.75">
      <c r="B4" s="92" t="s">
        <v>35</v>
      </c>
      <c r="C4" s="92" t="s">
        <v>0</v>
      </c>
      <c r="D4" s="92" t="s">
        <v>36</v>
      </c>
      <c r="E4" s="92"/>
      <c r="F4" s="92"/>
      <c r="G4" s="92"/>
      <c r="H4" s="92"/>
    </row>
    <row r="5" spans="2:8" ht="25.5">
      <c r="B5" s="92"/>
      <c r="C5" s="92"/>
      <c r="D5" s="57" t="s">
        <v>1</v>
      </c>
      <c r="E5" s="57" t="s">
        <v>2</v>
      </c>
      <c r="F5" s="57" t="s">
        <v>3</v>
      </c>
      <c r="G5" s="57" t="s">
        <v>4</v>
      </c>
      <c r="H5" s="57" t="s">
        <v>5</v>
      </c>
    </row>
    <row r="6" spans="2:8" ht="12.75">
      <c r="B6" s="92" t="s">
        <v>39</v>
      </c>
      <c r="C6" s="92"/>
      <c r="D6" s="92"/>
      <c r="E6" s="92"/>
      <c r="F6" s="92"/>
      <c r="G6" s="92"/>
      <c r="H6" s="92"/>
    </row>
    <row r="7" spans="2:8" ht="25.5">
      <c r="B7" s="102" t="s">
        <v>16</v>
      </c>
      <c r="C7" s="11" t="s">
        <v>15</v>
      </c>
      <c r="D7" s="23">
        <v>0.6</v>
      </c>
      <c r="E7" s="23"/>
      <c r="F7" s="57"/>
      <c r="G7" s="57"/>
      <c r="H7" s="5">
        <f aca="true" t="shared" si="0" ref="H7:H48">D7*12+E7*4+F7*2+G7</f>
        <v>7.199999999999999</v>
      </c>
    </row>
    <row r="8" spans="2:8" ht="25.5">
      <c r="B8" s="104"/>
      <c r="C8" s="11" t="s">
        <v>44</v>
      </c>
      <c r="D8" s="23">
        <v>0.4</v>
      </c>
      <c r="E8" s="23"/>
      <c r="F8" s="57"/>
      <c r="G8" s="57"/>
      <c r="H8" s="5">
        <f t="shared" si="0"/>
        <v>4.800000000000001</v>
      </c>
    </row>
    <row r="9" spans="2:8" ht="38.25">
      <c r="B9" s="11" t="s">
        <v>248</v>
      </c>
      <c r="C9" s="11" t="s">
        <v>45</v>
      </c>
      <c r="D9" s="23">
        <f>0.3+0.4</f>
        <v>0.7</v>
      </c>
      <c r="E9" s="23"/>
      <c r="F9" s="57"/>
      <c r="G9" s="57"/>
      <c r="H9" s="5">
        <f t="shared" si="0"/>
        <v>8.399999999999999</v>
      </c>
    </row>
    <row r="10" spans="2:8" ht="12.75">
      <c r="B10" s="109" t="s">
        <v>80</v>
      </c>
      <c r="C10" s="11" t="s">
        <v>23</v>
      </c>
      <c r="D10" s="23"/>
      <c r="E10" s="23">
        <v>0.4</v>
      </c>
      <c r="F10" s="57"/>
      <c r="G10" s="57"/>
      <c r="H10" s="5">
        <f t="shared" si="0"/>
        <v>1.6</v>
      </c>
    </row>
    <row r="11" spans="2:8" ht="12.75">
      <c r="B11" s="109"/>
      <c r="C11" s="11" t="s">
        <v>17</v>
      </c>
      <c r="D11" s="23"/>
      <c r="E11" s="23">
        <v>0.2</v>
      </c>
      <c r="F11" s="57"/>
      <c r="G11" s="57"/>
      <c r="H11" s="5">
        <f t="shared" si="0"/>
        <v>0.8</v>
      </c>
    </row>
    <row r="12" spans="2:8" ht="51">
      <c r="B12" s="11" t="s">
        <v>87</v>
      </c>
      <c r="C12" s="11" t="s">
        <v>18</v>
      </c>
      <c r="D12" s="66"/>
      <c r="E12" s="66"/>
      <c r="F12" s="66"/>
      <c r="G12" s="66">
        <v>1</v>
      </c>
      <c r="H12" s="5">
        <f t="shared" si="0"/>
        <v>1</v>
      </c>
    </row>
    <row r="13" spans="2:8" ht="63.75">
      <c r="B13" s="11" t="s">
        <v>138</v>
      </c>
      <c r="C13" s="11" t="s">
        <v>34</v>
      </c>
      <c r="D13" s="66"/>
      <c r="E13" s="66">
        <v>0.3</v>
      </c>
      <c r="F13" s="66"/>
      <c r="G13" s="66"/>
      <c r="H13" s="5">
        <f t="shared" si="0"/>
        <v>1.2</v>
      </c>
    </row>
    <row r="14" spans="2:8" ht="13.5">
      <c r="B14" s="110" t="s">
        <v>7</v>
      </c>
      <c r="C14" s="110"/>
      <c r="D14" s="110"/>
      <c r="E14" s="110"/>
      <c r="F14" s="110"/>
      <c r="G14" s="110"/>
      <c r="H14" s="11"/>
    </row>
    <row r="15" spans="2:8" ht="63.75">
      <c r="B15" s="11" t="s">
        <v>177</v>
      </c>
      <c r="C15" s="67" t="s">
        <v>29</v>
      </c>
      <c r="D15" s="66">
        <v>0.1</v>
      </c>
      <c r="E15" s="66"/>
      <c r="F15" s="66"/>
      <c r="G15" s="66"/>
      <c r="H15" s="5">
        <f>D15*12+E15*4+F15*2+G15</f>
        <v>1.2000000000000002</v>
      </c>
    </row>
    <row r="16" spans="2:8" ht="38.25">
      <c r="B16" s="11" t="s">
        <v>178</v>
      </c>
      <c r="C16" s="20" t="s">
        <v>85</v>
      </c>
      <c r="D16" s="66">
        <v>0.075</v>
      </c>
      <c r="E16" s="66"/>
      <c r="F16" s="66"/>
      <c r="G16" s="66"/>
      <c r="H16" s="5">
        <f t="shared" si="0"/>
        <v>0.8999999999999999</v>
      </c>
    </row>
    <row r="17" spans="2:8" ht="12.75">
      <c r="B17" s="11" t="s">
        <v>21</v>
      </c>
      <c r="C17" s="20" t="s">
        <v>26</v>
      </c>
      <c r="D17" s="66">
        <v>0.2</v>
      </c>
      <c r="E17" s="66"/>
      <c r="F17" s="66"/>
      <c r="G17" s="66"/>
      <c r="H17" s="5">
        <f t="shared" si="0"/>
        <v>2.4000000000000004</v>
      </c>
    </row>
    <row r="18" spans="2:8" ht="38.25">
      <c r="B18" s="11" t="s">
        <v>179</v>
      </c>
      <c r="C18" s="20" t="s">
        <v>233</v>
      </c>
      <c r="D18" s="66">
        <v>0.15</v>
      </c>
      <c r="E18" s="66"/>
      <c r="F18" s="66"/>
      <c r="G18" s="66"/>
      <c r="H18" s="5">
        <f t="shared" si="0"/>
        <v>1.7999999999999998</v>
      </c>
    </row>
    <row r="19" spans="2:8" ht="12.75" customHeight="1">
      <c r="B19" s="102" t="s">
        <v>245</v>
      </c>
      <c r="C19" s="20" t="s">
        <v>25</v>
      </c>
      <c r="D19" s="66">
        <v>0.35</v>
      </c>
      <c r="E19" s="66"/>
      <c r="F19" s="66"/>
      <c r="G19" s="66"/>
      <c r="H19" s="5">
        <f aca="true" t="shared" si="1" ref="H19:H25">D19*12+E19*4+F19*2+G19</f>
        <v>4.199999999999999</v>
      </c>
    </row>
    <row r="20" spans="2:8" ht="12.75">
      <c r="B20" s="103"/>
      <c r="C20" s="20" t="s">
        <v>234</v>
      </c>
      <c r="D20" s="66">
        <v>0.175</v>
      </c>
      <c r="E20" s="66"/>
      <c r="F20" s="66"/>
      <c r="G20" s="66"/>
      <c r="H20" s="36">
        <f t="shared" si="1"/>
        <v>2.0999999999999996</v>
      </c>
    </row>
    <row r="21" spans="2:8" ht="12.75">
      <c r="B21" s="103"/>
      <c r="C21" s="20" t="s">
        <v>243</v>
      </c>
      <c r="D21" s="66">
        <v>0.1</v>
      </c>
      <c r="E21" s="66"/>
      <c r="F21" s="66"/>
      <c r="G21" s="66"/>
      <c r="H21" s="36">
        <f t="shared" si="1"/>
        <v>1.2000000000000002</v>
      </c>
    </row>
    <row r="22" spans="2:8" ht="12.75">
      <c r="B22" s="104"/>
      <c r="C22" s="20" t="s">
        <v>244</v>
      </c>
      <c r="D22" s="73">
        <v>0</v>
      </c>
      <c r="E22" s="66"/>
      <c r="F22" s="66"/>
      <c r="G22" s="66"/>
      <c r="H22" s="5">
        <f t="shared" si="1"/>
        <v>0</v>
      </c>
    </row>
    <row r="23" spans="2:8" ht="25.5" customHeight="1">
      <c r="B23" s="102" t="s">
        <v>235</v>
      </c>
      <c r="C23" s="2" t="s">
        <v>236</v>
      </c>
      <c r="D23" s="66">
        <v>0.45</v>
      </c>
      <c r="E23" s="74"/>
      <c r="F23" s="66"/>
      <c r="G23" s="66"/>
      <c r="H23" s="5">
        <f t="shared" si="1"/>
        <v>5.4</v>
      </c>
    </row>
    <row r="24" spans="2:8" ht="12.75">
      <c r="B24" s="103"/>
      <c r="C24" s="2" t="s">
        <v>237</v>
      </c>
      <c r="D24" s="66">
        <v>0.25</v>
      </c>
      <c r="E24" s="74"/>
      <c r="F24" s="66"/>
      <c r="G24" s="66"/>
      <c r="H24" s="5">
        <f t="shared" si="1"/>
        <v>3</v>
      </c>
    </row>
    <row r="25" spans="2:8" ht="30" customHeight="1">
      <c r="B25" s="104"/>
      <c r="C25" s="2" t="s">
        <v>238</v>
      </c>
      <c r="D25" s="66">
        <v>0</v>
      </c>
      <c r="E25" s="74"/>
      <c r="F25" s="66"/>
      <c r="G25" s="66"/>
      <c r="H25" s="5">
        <f t="shared" si="1"/>
        <v>0</v>
      </c>
    </row>
    <row r="26" spans="2:8" ht="51">
      <c r="B26" s="11" t="s">
        <v>239</v>
      </c>
      <c r="C26" s="2" t="s">
        <v>29</v>
      </c>
      <c r="D26" s="66"/>
      <c r="E26" s="74"/>
      <c r="F26" s="66">
        <v>0.25</v>
      </c>
      <c r="G26" s="66"/>
      <c r="H26" s="5">
        <f t="shared" si="0"/>
        <v>0.5</v>
      </c>
    </row>
    <row r="27" spans="2:8" ht="25.5">
      <c r="B27" s="11" t="s">
        <v>121</v>
      </c>
      <c r="C27" s="11" t="s">
        <v>30</v>
      </c>
      <c r="D27" s="66"/>
      <c r="E27" s="66">
        <v>0.2</v>
      </c>
      <c r="F27" s="66"/>
      <c r="G27" s="66"/>
      <c r="H27" s="5">
        <f t="shared" si="0"/>
        <v>0.8</v>
      </c>
    </row>
    <row r="28" spans="2:8" ht="12.75">
      <c r="B28" s="11" t="s">
        <v>240</v>
      </c>
      <c r="C28" s="2" t="s">
        <v>241</v>
      </c>
      <c r="D28" s="66"/>
      <c r="E28" s="66"/>
      <c r="F28" s="66"/>
      <c r="G28" s="66">
        <v>0.5</v>
      </c>
      <c r="H28" s="5">
        <f t="shared" si="0"/>
        <v>0.5</v>
      </c>
    </row>
    <row r="29" spans="2:8" ht="25.5">
      <c r="B29" s="11" t="s">
        <v>246</v>
      </c>
      <c r="C29" s="11" t="s">
        <v>28</v>
      </c>
      <c r="D29" s="66">
        <f>0.4-0.1</f>
        <v>0.30000000000000004</v>
      </c>
      <c r="E29" s="66"/>
      <c r="F29" s="66"/>
      <c r="G29" s="66"/>
      <c r="H29" s="5">
        <f t="shared" si="0"/>
        <v>3.6000000000000005</v>
      </c>
    </row>
    <row r="30" spans="2:8" ht="38.25">
      <c r="B30" s="105" t="s">
        <v>252</v>
      </c>
      <c r="C30" s="76" t="s">
        <v>249</v>
      </c>
      <c r="D30" s="77">
        <v>0.8</v>
      </c>
      <c r="E30" s="77"/>
      <c r="F30" s="77"/>
      <c r="G30" s="77"/>
      <c r="H30" s="78">
        <f>D30*12+E30*4+F30*2+G30</f>
        <v>9.600000000000001</v>
      </c>
    </row>
    <row r="31" spans="2:8" ht="51">
      <c r="B31" s="106"/>
      <c r="C31" s="76" t="s">
        <v>250</v>
      </c>
      <c r="D31" s="77">
        <v>0.4</v>
      </c>
      <c r="E31" s="77"/>
      <c r="F31" s="77"/>
      <c r="G31" s="77"/>
      <c r="H31" s="78">
        <f>D31*12+E31*4+F31*2+G31</f>
        <v>4.800000000000001</v>
      </c>
    </row>
    <row r="32" spans="2:8" ht="38.25">
      <c r="B32" s="107"/>
      <c r="C32" s="75" t="s">
        <v>251</v>
      </c>
      <c r="D32" s="77">
        <v>0</v>
      </c>
      <c r="E32" s="77"/>
      <c r="F32" s="77"/>
      <c r="G32" s="77"/>
      <c r="H32" s="78">
        <f>D32*12+E32*4+F32*2+G32</f>
        <v>0</v>
      </c>
    </row>
    <row r="33" spans="2:8" ht="25.5">
      <c r="B33" s="11" t="s">
        <v>247</v>
      </c>
      <c r="C33" s="11" t="s">
        <v>28</v>
      </c>
      <c r="D33" s="66">
        <f>0.6-0.3</f>
        <v>0.3</v>
      </c>
      <c r="E33" s="66"/>
      <c r="F33" s="66"/>
      <c r="G33" s="66"/>
      <c r="H33" s="5">
        <f t="shared" si="0"/>
        <v>3.5999999999999996</v>
      </c>
    </row>
    <row r="34" spans="2:8" ht="12.75">
      <c r="B34" s="108" t="s">
        <v>46</v>
      </c>
      <c r="C34" s="108"/>
      <c r="D34" s="81">
        <f>D7+D9+D10+D12+D13+SUM(D15:D19)+SUM(D23:D33)-D24-D31</f>
        <v>4.0249999999999995</v>
      </c>
      <c r="E34" s="81">
        <f>E7+E9+E10+E12+E13+SUM(E15:E19)+SUM(E23:E33)-E24-E31</f>
        <v>0.8999999999999999</v>
      </c>
      <c r="F34" s="81">
        <f>F7+F9+F10+F12+F13+SUM(F15:F19)+SUM(F23:F33)-F24-F31</f>
        <v>0.25</v>
      </c>
      <c r="G34" s="81">
        <f>G7+G9+G10+G12+G13+SUM(G15:G19)+SUM(G23:G33)-G24-G31</f>
        <v>1.5</v>
      </c>
      <c r="H34" s="81">
        <f>H7+H9+H10+H12+H13+SUM(H15:H19)+SUM(H23:H33)-H24-H31</f>
        <v>53.900000000000006</v>
      </c>
    </row>
    <row r="35" spans="2:8" ht="12.75">
      <c r="B35" s="92" t="s">
        <v>8</v>
      </c>
      <c r="C35" s="92"/>
      <c r="D35" s="92"/>
      <c r="E35" s="92"/>
      <c r="F35" s="92"/>
      <c r="G35" s="92"/>
      <c r="H35" s="92"/>
    </row>
    <row r="36" spans="2:8" ht="25.5">
      <c r="B36" s="94" t="s">
        <v>278</v>
      </c>
      <c r="C36" s="3" t="s">
        <v>268</v>
      </c>
      <c r="D36" s="13"/>
      <c r="E36" s="13">
        <v>3</v>
      </c>
      <c r="F36" s="13"/>
      <c r="G36" s="13"/>
      <c r="H36" s="5">
        <f t="shared" si="0"/>
        <v>12</v>
      </c>
    </row>
    <row r="37" spans="2:8" ht="25.5">
      <c r="B37" s="94"/>
      <c r="C37" s="3" t="s">
        <v>269</v>
      </c>
      <c r="D37" s="13"/>
      <c r="E37" s="13">
        <v>1.6</v>
      </c>
      <c r="F37" s="13"/>
      <c r="G37" s="13"/>
      <c r="H37" s="5">
        <f t="shared" si="0"/>
        <v>6.4</v>
      </c>
    </row>
    <row r="38" spans="2:8" ht="25.5">
      <c r="B38" s="11" t="s">
        <v>124</v>
      </c>
      <c r="C38" s="3" t="s">
        <v>226</v>
      </c>
      <c r="D38" s="23"/>
      <c r="E38" s="23"/>
      <c r="F38" s="23"/>
      <c r="G38" s="23">
        <v>1.5</v>
      </c>
      <c r="H38" s="5">
        <f t="shared" si="0"/>
        <v>1.5</v>
      </c>
    </row>
    <row r="39" spans="2:8" ht="38.25">
      <c r="B39" s="2" t="s">
        <v>258</v>
      </c>
      <c r="C39" s="3" t="s">
        <v>28</v>
      </c>
      <c r="D39" s="13">
        <v>1</v>
      </c>
      <c r="E39" s="13"/>
      <c r="F39" s="13"/>
      <c r="G39" s="13"/>
      <c r="H39" s="14">
        <f t="shared" si="0"/>
        <v>12</v>
      </c>
    </row>
    <row r="40" spans="2:8" ht="38.25">
      <c r="B40" s="84" t="s">
        <v>259</v>
      </c>
      <c r="C40" s="3" t="s">
        <v>253</v>
      </c>
      <c r="D40" s="23"/>
      <c r="E40" s="23">
        <v>1.25</v>
      </c>
      <c r="F40" s="13"/>
      <c r="G40" s="13"/>
      <c r="H40" s="14">
        <f t="shared" si="0"/>
        <v>5</v>
      </c>
    </row>
    <row r="41" spans="2:8" ht="25.5">
      <c r="B41" s="11" t="s">
        <v>19</v>
      </c>
      <c r="C41" s="11" t="s">
        <v>53</v>
      </c>
      <c r="D41" s="23">
        <v>0.2</v>
      </c>
      <c r="E41" s="23"/>
      <c r="F41" s="23"/>
      <c r="G41" s="23"/>
      <c r="H41" s="5">
        <f t="shared" si="0"/>
        <v>2.4000000000000004</v>
      </c>
    </row>
    <row r="42" spans="2:8" ht="51">
      <c r="B42" s="3" t="s">
        <v>231</v>
      </c>
      <c r="C42" s="11" t="s">
        <v>181</v>
      </c>
      <c r="D42" s="66"/>
      <c r="E42" s="66"/>
      <c r="F42" s="66"/>
      <c r="G42" s="23">
        <v>1</v>
      </c>
      <c r="H42" s="5">
        <f t="shared" si="0"/>
        <v>1</v>
      </c>
    </row>
    <row r="43" spans="2:8" ht="25.5">
      <c r="B43" s="3" t="s">
        <v>180</v>
      </c>
      <c r="C43" s="2" t="s">
        <v>182</v>
      </c>
      <c r="D43" s="66"/>
      <c r="E43" s="66"/>
      <c r="F43" s="66"/>
      <c r="G43" s="23">
        <v>1</v>
      </c>
      <c r="H43" s="5">
        <f t="shared" si="0"/>
        <v>1</v>
      </c>
    </row>
    <row r="44" spans="2:8" ht="12.75">
      <c r="B44" s="95" t="s">
        <v>101</v>
      </c>
      <c r="C44" s="95"/>
      <c r="D44" s="57">
        <f>D36+D38+D39+D40+D41+D42+D43</f>
        <v>1.2</v>
      </c>
      <c r="E44" s="57">
        <f>E36+E38+E39+E40+E41+E42+E43</f>
        <v>4.25</v>
      </c>
      <c r="F44" s="57">
        <f>F36+F38+F39+F40+F41+F42+F43</f>
        <v>0</v>
      </c>
      <c r="G44" s="57">
        <f>G36+G38+G39+G40+G41+G42+G43</f>
        <v>3.5</v>
      </c>
      <c r="H44" s="5">
        <f>D44*12+E44*4+F44*2+G44</f>
        <v>34.9</v>
      </c>
    </row>
    <row r="45" spans="2:8" ht="12.75">
      <c r="B45" s="92" t="s">
        <v>41</v>
      </c>
      <c r="C45" s="92"/>
      <c r="D45" s="92"/>
      <c r="E45" s="92"/>
      <c r="F45" s="92"/>
      <c r="G45" s="92"/>
      <c r="H45" s="92"/>
    </row>
    <row r="46" spans="2:8" ht="25.5">
      <c r="B46" s="3" t="s">
        <v>232</v>
      </c>
      <c r="C46" s="2" t="s">
        <v>182</v>
      </c>
      <c r="D46" s="23"/>
      <c r="E46" s="23"/>
      <c r="F46" s="23">
        <v>1</v>
      </c>
      <c r="G46" s="23"/>
      <c r="H46" s="5">
        <f>D46*12+E46*4+F46*2+G46</f>
        <v>2</v>
      </c>
    </row>
    <row r="47" spans="2:8" ht="25.5">
      <c r="B47" s="11" t="s">
        <v>83</v>
      </c>
      <c r="C47" s="11" t="s">
        <v>84</v>
      </c>
      <c r="D47" s="66"/>
      <c r="E47" s="66"/>
      <c r="F47" s="66"/>
      <c r="G47" s="66">
        <v>0.8</v>
      </c>
      <c r="H47" s="5">
        <f t="shared" si="0"/>
        <v>0.8</v>
      </c>
    </row>
    <row r="48" spans="2:8" ht="25.5">
      <c r="B48" s="11" t="s">
        <v>48</v>
      </c>
      <c r="C48" s="11" t="s">
        <v>52</v>
      </c>
      <c r="D48" s="66">
        <v>0.7</v>
      </c>
      <c r="E48" s="66"/>
      <c r="F48" s="66"/>
      <c r="G48" s="66"/>
      <c r="H48" s="5">
        <f t="shared" si="0"/>
        <v>8.399999999999999</v>
      </c>
    </row>
    <row r="49" spans="2:8" ht="12.75">
      <c r="B49" s="108" t="s">
        <v>242</v>
      </c>
      <c r="C49" s="108"/>
      <c r="D49" s="57">
        <f>D46+D47+D48</f>
        <v>0.7</v>
      </c>
      <c r="E49" s="57">
        <f>E46+E47+E48</f>
        <v>0</v>
      </c>
      <c r="F49" s="57">
        <f>F46+F47+F48</f>
        <v>1</v>
      </c>
      <c r="G49" s="57">
        <f>G46+G47+G48</f>
        <v>0.8</v>
      </c>
      <c r="H49" s="5">
        <f>D49*12+E49*4+F49*2+G49</f>
        <v>11.2</v>
      </c>
    </row>
    <row r="50" spans="2:8" ht="12.75">
      <c r="B50" s="108" t="s">
        <v>40</v>
      </c>
      <c r="C50" s="108"/>
      <c r="D50" s="57">
        <f>D34+D44+D49</f>
        <v>5.925</v>
      </c>
      <c r="E50" s="57">
        <f>E34+E44+E49</f>
        <v>5.15</v>
      </c>
      <c r="F50" s="57">
        <f>F34+F44+F49</f>
        <v>1.25</v>
      </c>
      <c r="G50" s="57">
        <f>G34+G44+G49</f>
        <v>5.8</v>
      </c>
      <c r="H50" s="5">
        <f>D50*12+E50*4+F50*2+G50</f>
        <v>99.99999999999999</v>
      </c>
    </row>
    <row r="51" spans="2:8" ht="12.75">
      <c r="B51" s="108" t="s">
        <v>139</v>
      </c>
      <c r="C51" s="108"/>
      <c r="D51" s="108"/>
      <c r="E51" s="108"/>
      <c r="F51" s="108"/>
      <c r="G51" s="108"/>
      <c r="H51" s="108"/>
    </row>
    <row r="53" spans="2:8" ht="39.75" customHeight="1">
      <c r="B53" s="88" t="s">
        <v>183</v>
      </c>
      <c r="C53" s="89"/>
      <c r="D53" s="89"/>
      <c r="E53" s="89"/>
      <c r="F53" s="89"/>
      <c r="G53" s="89"/>
      <c r="H53" s="89"/>
    </row>
    <row r="56" ht="12.75">
      <c r="D56" s="1">
        <f>D50*3+G50</f>
        <v>23.575</v>
      </c>
    </row>
  </sheetData>
  <sheetProtection/>
  <mergeCells count="21">
    <mergeCell ref="B4:B5"/>
    <mergeCell ref="C4:C5"/>
    <mergeCell ref="D4:H4"/>
    <mergeCell ref="B6:H6"/>
    <mergeCell ref="B3:H3"/>
    <mergeCell ref="B53:H53"/>
    <mergeCell ref="B14:G14"/>
    <mergeCell ref="B23:B25"/>
    <mergeCell ref="B34:C34"/>
    <mergeCell ref="B19:B22"/>
    <mergeCell ref="B2:H2"/>
    <mergeCell ref="B45:H45"/>
    <mergeCell ref="B49:C49"/>
    <mergeCell ref="B50:C50"/>
    <mergeCell ref="B7:B8"/>
    <mergeCell ref="B30:B32"/>
    <mergeCell ref="B51:H51"/>
    <mergeCell ref="B35:H35"/>
    <mergeCell ref="B36:B37"/>
    <mergeCell ref="B44:C44"/>
    <mergeCell ref="B10:B11"/>
  </mergeCells>
  <printOptions/>
  <pageMargins left="0" right="0" top="0" bottom="0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85" zoomScaleSheetLayoutView="85" zoomScalePageLayoutView="0" workbookViewId="0" topLeftCell="A26">
      <selection activeCell="C48" sqref="C48"/>
    </sheetView>
  </sheetViews>
  <sheetFormatPr defaultColWidth="9.140625" defaultRowHeight="12.75"/>
  <cols>
    <col min="1" max="1" width="51.57421875" style="1" customWidth="1"/>
    <col min="2" max="2" width="33.421875" style="1" customWidth="1"/>
    <col min="3" max="3" width="12.57421875" style="1" customWidth="1"/>
    <col min="4" max="4" width="13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5:7" ht="64.5" customHeight="1" hidden="1">
      <c r="E1" s="114" t="s">
        <v>76</v>
      </c>
      <c r="F1" s="115"/>
      <c r="G1" s="115"/>
    </row>
    <row r="2" spans="1:7" ht="31.5" customHeight="1">
      <c r="A2" s="116" t="s">
        <v>281</v>
      </c>
      <c r="B2" s="116"/>
      <c r="C2" s="116"/>
      <c r="D2" s="116"/>
      <c r="E2" s="116"/>
      <c r="F2" s="116"/>
      <c r="G2" s="116"/>
    </row>
    <row r="3" spans="1:7" ht="26.25" customHeight="1" hidden="1">
      <c r="A3" s="99" t="s">
        <v>12</v>
      </c>
      <c r="B3" s="99"/>
      <c r="C3" s="99"/>
      <c r="D3" s="99"/>
      <c r="E3" s="99"/>
      <c r="F3" s="99"/>
      <c r="G3" s="99"/>
    </row>
    <row r="4" spans="1:7" ht="39" customHeight="1">
      <c r="A4" s="4" t="s">
        <v>35</v>
      </c>
      <c r="B4" s="4" t="s">
        <v>0</v>
      </c>
      <c r="C4" s="100" t="s">
        <v>36</v>
      </c>
      <c r="D4" s="101"/>
      <c r="E4" s="101"/>
      <c r="F4" s="101"/>
      <c r="G4" s="101"/>
    </row>
    <row r="5" spans="1:7" ht="12.75" customHeight="1">
      <c r="A5" s="92" t="s">
        <v>39</v>
      </c>
      <c r="B5" s="92"/>
      <c r="C5" s="92"/>
      <c r="D5" s="92"/>
      <c r="E5" s="92"/>
      <c r="F5" s="92"/>
      <c r="G5" s="92"/>
    </row>
    <row r="6" spans="1:7" ht="12.7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63.75">
      <c r="A7" s="2" t="s">
        <v>87</v>
      </c>
      <c r="B7" s="2" t="s">
        <v>18</v>
      </c>
      <c r="C7" s="9"/>
      <c r="D7" s="9"/>
      <c r="E7" s="9"/>
      <c r="F7" s="9">
        <v>1</v>
      </c>
      <c r="G7" s="5">
        <f>C7*12+D7*4+E7*2+F7</f>
        <v>1</v>
      </c>
    </row>
    <row r="8" spans="1:7" ht="63.75">
      <c r="A8" s="2" t="s">
        <v>22</v>
      </c>
      <c r="B8" s="2" t="s">
        <v>34</v>
      </c>
      <c r="C8" s="9"/>
      <c r="D8" s="9">
        <v>0.5</v>
      </c>
      <c r="E8" s="9"/>
      <c r="F8" s="9"/>
      <c r="G8" s="5">
        <f>C8*12+D8*4+E8*2+F8</f>
        <v>2</v>
      </c>
    </row>
    <row r="9" spans="1:7" ht="17.25" customHeight="1">
      <c r="A9" s="97" t="s">
        <v>7</v>
      </c>
      <c r="B9" s="97"/>
      <c r="C9" s="97"/>
      <c r="D9" s="97"/>
      <c r="E9" s="97"/>
      <c r="F9" s="97"/>
      <c r="G9" s="19"/>
    </row>
    <row r="10" spans="1:7" ht="38.25">
      <c r="A10" s="2" t="s">
        <v>119</v>
      </c>
      <c r="B10" s="20" t="s">
        <v>24</v>
      </c>
      <c r="C10" s="65">
        <v>0.425</v>
      </c>
      <c r="D10" s="9"/>
      <c r="E10" s="9"/>
      <c r="F10" s="9"/>
      <c r="G10" s="5">
        <f aca="true" t="shared" si="0" ref="G10:G24">C10*12+D10*4+E10*2+F10</f>
        <v>5.1</v>
      </c>
    </row>
    <row r="11" spans="1:7" ht="38.25">
      <c r="A11" s="2" t="s">
        <v>120</v>
      </c>
      <c r="B11" s="20" t="s">
        <v>25</v>
      </c>
      <c r="C11" s="9">
        <v>0.45</v>
      </c>
      <c r="D11" s="9"/>
      <c r="E11" s="9"/>
      <c r="F11" s="9"/>
      <c r="G11" s="5">
        <f t="shared" si="0"/>
        <v>5.4</v>
      </c>
    </row>
    <row r="12" spans="1:7" ht="25.5">
      <c r="A12" s="2" t="s">
        <v>21</v>
      </c>
      <c r="B12" s="20" t="s">
        <v>26</v>
      </c>
      <c r="C12" s="9">
        <v>0.3</v>
      </c>
      <c r="D12" s="9"/>
      <c r="E12" s="9"/>
      <c r="F12" s="9"/>
      <c r="G12" s="5">
        <f t="shared" si="0"/>
        <v>3.5999999999999996</v>
      </c>
    </row>
    <row r="13" spans="1:7" ht="25.5" customHeight="1">
      <c r="A13" s="102" t="s">
        <v>235</v>
      </c>
      <c r="B13" s="2" t="s">
        <v>236</v>
      </c>
      <c r="C13" s="9">
        <v>0.45</v>
      </c>
      <c r="D13" s="12"/>
      <c r="E13" s="9"/>
      <c r="F13" s="9"/>
      <c r="G13" s="5">
        <f t="shared" si="0"/>
        <v>5.4</v>
      </c>
    </row>
    <row r="14" spans="1:7" ht="12.75">
      <c r="A14" s="103"/>
      <c r="B14" s="2" t="s">
        <v>237</v>
      </c>
      <c r="C14" s="9">
        <v>0.25</v>
      </c>
      <c r="D14" s="12"/>
      <c r="E14" s="9"/>
      <c r="F14" s="9"/>
      <c r="G14" s="5">
        <f>C14*12+D14*4+E14*2+F14</f>
        <v>3</v>
      </c>
    </row>
    <row r="15" spans="1:7" ht="28.5" customHeight="1">
      <c r="A15" s="104"/>
      <c r="B15" s="2" t="s">
        <v>238</v>
      </c>
      <c r="C15" s="9">
        <v>0</v>
      </c>
      <c r="D15" s="12"/>
      <c r="E15" s="9"/>
      <c r="F15" s="9"/>
      <c r="G15" s="5">
        <f t="shared" si="0"/>
        <v>0</v>
      </c>
    </row>
    <row r="16" spans="1:7" ht="58.5" customHeight="1">
      <c r="A16" s="11" t="s">
        <v>239</v>
      </c>
      <c r="B16" s="2" t="s">
        <v>29</v>
      </c>
      <c r="C16" s="9"/>
      <c r="D16" s="12"/>
      <c r="E16" s="9">
        <v>0.25</v>
      </c>
      <c r="F16" s="9"/>
      <c r="G16" s="5">
        <f t="shared" si="0"/>
        <v>0.5</v>
      </c>
    </row>
    <row r="17" spans="1:7" ht="25.5">
      <c r="A17" s="11" t="s">
        <v>86</v>
      </c>
      <c r="B17" s="2" t="s">
        <v>30</v>
      </c>
      <c r="C17" s="9"/>
      <c r="D17" s="9">
        <v>0.4</v>
      </c>
      <c r="E17" s="9"/>
      <c r="F17" s="9"/>
      <c r="G17" s="5">
        <f t="shared" si="0"/>
        <v>1.6</v>
      </c>
    </row>
    <row r="18" spans="1:7" ht="25.5">
      <c r="A18" s="11" t="s">
        <v>240</v>
      </c>
      <c r="B18" s="2" t="s">
        <v>241</v>
      </c>
      <c r="C18" s="9"/>
      <c r="D18" s="9"/>
      <c r="E18" s="9"/>
      <c r="F18" s="9">
        <v>0.5</v>
      </c>
      <c r="G18" s="5">
        <f t="shared" si="0"/>
        <v>0.5</v>
      </c>
    </row>
    <row r="19" spans="1:7" ht="38.25">
      <c r="A19" s="11" t="s">
        <v>246</v>
      </c>
      <c r="B19" s="2" t="s">
        <v>28</v>
      </c>
      <c r="C19" s="9">
        <f>0.8-0.5</f>
        <v>0.30000000000000004</v>
      </c>
      <c r="D19" s="9"/>
      <c r="E19" s="9"/>
      <c r="F19" s="9"/>
      <c r="G19" s="5">
        <f t="shared" si="0"/>
        <v>3.6000000000000005</v>
      </c>
    </row>
    <row r="20" spans="1:7" ht="38.25">
      <c r="A20" s="105" t="s">
        <v>252</v>
      </c>
      <c r="B20" s="76" t="s">
        <v>249</v>
      </c>
      <c r="C20" s="77">
        <v>0.8</v>
      </c>
      <c r="D20" s="77"/>
      <c r="E20" s="77"/>
      <c r="F20" s="77"/>
      <c r="G20" s="78">
        <f>C20*12+D20*4+E20*2+F20</f>
        <v>9.600000000000001</v>
      </c>
    </row>
    <row r="21" spans="1:7" ht="51">
      <c r="A21" s="106"/>
      <c r="B21" s="76" t="s">
        <v>250</v>
      </c>
      <c r="C21" s="77">
        <v>0.4</v>
      </c>
      <c r="D21" s="77"/>
      <c r="E21" s="77"/>
      <c r="F21" s="77"/>
      <c r="G21" s="78">
        <f>C21*12+D21*4+E21*2+F21</f>
        <v>4.800000000000001</v>
      </c>
    </row>
    <row r="22" spans="1:7" ht="36" customHeight="1">
      <c r="A22" s="107"/>
      <c r="B22" s="75" t="s">
        <v>251</v>
      </c>
      <c r="C22" s="77">
        <v>0</v>
      </c>
      <c r="D22" s="77"/>
      <c r="E22" s="77"/>
      <c r="F22" s="77"/>
      <c r="G22" s="78">
        <f>C22*12+D22*4+E22*2+F22</f>
        <v>0</v>
      </c>
    </row>
    <row r="23" spans="1:7" ht="25.5">
      <c r="A23" s="11" t="s">
        <v>247</v>
      </c>
      <c r="B23" s="2" t="s">
        <v>28</v>
      </c>
      <c r="C23" s="9">
        <f>0.8-0.5</f>
        <v>0.30000000000000004</v>
      </c>
      <c r="D23" s="9"/>
      <c r="E23" s="9"/>
      <c r="F23" s="9"/>
      <c r="G23" s="5">
        <f t="shared" si="0"/>
        <v>3.6000000000000005</v>
      </c>
    </row>
    <row r="24" spans="1:7" ht="35.25" customHeight="1">
      <c r="A24" s="11" t="s">
        <v>248</v>
      </c>
      <c r="B24" s="2" t="s">
        <v>45</v>
      </c>
      <c r="C24" s="9">
        <v>1</v>
      </c>
      <c r="D24" s="9"/>
      <c r="E24" s="9"/>
      <c r="F24" s="9"/>
      <c r="G24" s="5">
        <f t="shared" si="0"/>
        <v>12</v>
      </c>
    </row>
    <row r="25" spans="1:8" ht="12.75">
      <c r="A25" s="95" t="s">
        <v>46</v>
      </c>
      <c r="B25" s="95"/>
      <c r="C25" s="36">
        <f>SUM(C7:C24)-C14-C21</f>
        <v>4.0249999999999995</v>
      </c>
      <c r="D25" s="36">
        <f>SUM(D7:D24)-D14-D21</f>
        <v>0.9</v>
      </c>
      <c r="E25" s="36">
        <f>SUM(E7:E24)-E14-E21</f>
        <v>0.25</v>
      </c>
      <c r="F25" s="36">
        <f>SUM(F7:F24)-F14-F21</f>
        <v>1.5</v>
      </c>
      <c r="G25" s="36">
        <f>SUM(G7:G24)-G14-G21</f>
        <v>53.900000000000006</v>
      </c>
      <c r="H25" s="17"/>
    </row>
    <row r="26" spans="1:7" ht="12.75" customHeight="1">
      <c r="A26" s="92" t="s">
        <v>8</v>
      </c>
      <c r="B26" s="92"/>
      <c r="C26" s="92"/>
      <c r="D26" s="92"/>
      <c r="E26" s="92"/>
      <c r="F26" s="92"/>
      <c r="G26" s="92"/>
    </row>
    <row r="27" spans="1:7" ht="25.5" customHeight="1">
      <c r="A27" s="94" t="s">
        <v>278</v>
      </c>
      <c r="B27" s="3" t="s">
        <v>268</v>
      </c>
      <c r="C27" s="13"/>
      <c r="D27" s="13">
        <v>3</v>
      </c>
      <c r="E27" s="13"/>
      <c r="F27" s="13"/>
      <c r="G27" s="14">
        <f aca="true" t="shared" si="1" ref="G27:G34">C27*12+D27*4+E27*2+F27</f>
        <v>12</v>
      </c>
    </row>
    <row r="28" spans="1:7" ht="25.5">
      <c r="A28" s="94"/>
      <c r="B28" s="3" t="s">
        <v>269</v>
      </c>
      <c r="C28" s="13"/>
      <c r="D28" s="13">
        <v>1.6</v>
      </c>
      <c r="E28" s="13"/>
      <c r="F28" s="13"/>
      <c r="G28" s="14">
        <f t="shared" si="1"/>
        <v>6.4</v>
      </c>
    </row>
    <row r="29" spans="1:7" ht="38.25">
      <c r="A29" s="3" t="s">
        <v>124</v>
      </c>
      <c r="B29" s="3" t="s">
        <v>226</v>
      </c>
      <c r="C29" s="13"/>
      <c r="D29" s="13"/>
      <c r="E29" s="13"/>
      <c r="F29" s="13">
        <v>1.5</v>
      </c>
      <c r="G29" s="14">
        <f t="shared" si="1"/>
        <v>1.5</v>
      </c>
    </row>
    <row r="30" spans="1:7" ht="38.25" customHeight="1">
      <c r="A30" s="2" t="s">
        <v>258</v>
      </c>
      <c r="B30" s="3" t="s">
        <v>28</v>
      </c>
      <c r="C30" s="13">
        <v>1</v>
      </c>
      <c r="D30" s="13"/>
      <c r="E30" s="13"/>
      <c r="F30" s="13"/>
      <c r="G30" s="14">
        <f t="shared" si="1"/>
        <v>12</v>
      </c>
    </row>
    <row r="31" spans="1:7" ht="50.25" customHeight="1">
      <c r="A31" s="84" t="s">
        <v>259</v>
      </c>
      <c r="B31" s="3" t="s">
        <v>253</v>
      </c>
      <c r="C31" s="23"/>
      <c r="D31" s="23">
        <v>1.25</v>
      </c>
      <c r="E31" s="13"/>
      <c r="F31" s="13"/>
      <c r="G31" s="14">
        <f t="shared" si="1"/>
        <v>5</v>
      </c>
    </row>
    <row r="32" spans="1:7" ht="39.75" customHeight="1">
      <c r="A32" s="3" t="s">
        <v>19</v>
      </c>
      <c r="B32" s="3" t="s">
        <v>53</v>
      </c>
      <c r="C32" s="13">
        <v>0.2</v>
      </c>
      <c r="D32" s="13"/>
      <c r="E32" s="13"/>
      <c r="F32" s="13"/>
      <c r="G32" s="14">
        <f t="shared" si="1"/>
        <v>2.4000000000000004</v>
      </c>
    </row>
    <row r="33" spans="1:7" ht="51">
      <c r="A33" s="3" t="s">
        <v>231</v>
      </c>
      <c r="B33" s="2" t="s">
        <v>181</v>
      </c>
      <c r="C33" s="9"/>
      <c r="D33" s="9"/>
      <c r="E33" s="9"/>
      <c r="F33" s="13">
        <v>1</v>
      </c>
      <c r="G33" s="14">
        <f t="shared" si="1"/>
        <v>1</v>
      </c>
    </row>
    <row r="34" spans="1:7" ht="38.25">
      <c r="A34" s="3" t="s">
        <v>180</v>
      </c>
      <c r="B34" s="2" t="s">
        <v>182</v>
      </c>
      <c r="C34" s="9"/>
      <c r="D34" s="9"/>
      <c r="E34" s="9"/>
      <c r="F34" s="13">
        <v>1</v>
      </c>
      <c r="G34" s="14">
        <f t="shared" si="1"/>
        <v>1</v>
      </c>
    </row>
    <row r="35" spans="1:7" ht="12.75">
      <c r="A35" s="95" t="s">
        <v>101</v>
      </c>
      <c r="B35" s="95"/>
      <c r="C35" s="5">
        <f>C27+C29+C30+C32+C33+C31+C34</f>
        <v>1.2</v>
      </c>
      <c r="D35" s="5">
        <f>D27+D29+D30+D32+D33+D31+D34</f>
        <v>4.25</v>
      </c>
      <c r="E35" s="5">
        <f>E27+E29+E30+E32+E33+E31+E34</f>
        <v>0</v>
      </c>
      <c r="F35" s="5">
        <f>F27+F29+F30+F32+F33+F31+F34</f>
        <v>3.5</v>
      </c>
      <c r="G35" s="5">
        <f>G27+G29+G30+G32+G33+G31+G34</f>
        <v>34.9</v>
      </c>
    </row>
    <row r="36" spans="1:7" ht="12.75" customHeight="1">
      <c r="A36" s="92" t="s">
        <v>41</v>
      </c>
      <c r="B36" s="92"/>
      <c r="C36" s="92"/>
      <c r="D36" s="92"/>
      <c r="E36" s="92"/>
      <c r="F36" s="92"/>
      <c r="G36" s="92"/>
    </row>
    <row r="37" spans="1:8" ht="38.25">
      <c r="A37" s="3" t="s">
        <v>232</v>
      </c>
      <c r="B37" s="2" t="s">
        <v>182</v>
      </c>
      <c r="C37" s="7"/>
      <c r="D37" s="7"/>
      <c r="E37" s="7">
        <v>1</v>
      </c>
      <c r="F37" s="7"/>
      <c r="G37" s="8">
        <f>C37*12+D37*4+E37*2+F37</f>
        <v>2</v>
      </c>
      <c r="H37" s="1" t="s">
        <v>32</v>
      </c>
    </row>
    <row r="38" spans="1:7" ht="25.5">
      <c r="A38" s="3" t="s">
        <v>83</v>
      </c>
      <c r="B38" s="3" t="s">
        <v>84</v>
      </c>
      <c r="C38" s="9"/>
      <c r="D38" s="9"/>
      <c r="E38" s="9"/>
      <c r="F38" s="9">
        <v>0.8</v>
      </c>
      <c r="G38" s="8">
        <f>C38*12+D38*4+E38*2+F38</f>
        <v>0.8</v>
      </c>
    </row>
    <row r="39" spans="1:7" ht="41.25" customHeight="1">
      <c r="A39" s="3" t="s">
        <v>48</v>
      </c>
      <c r="B39" s="3" t="s">
        <v>52</v>
      </c>
      <c r="C39" s="9">
        <v>0.7</v>
      </c>
      <c r="D39" s="9"/>
      <c r="E39" s="9"/>
      <c r="F39" s="9"/>
      <c r="G39" s="8">
        <f>C39*12+D39*4+E39*2+F39</f>
        <v>8.399999999999999</v>
      </c>
    </row>
    <row r="40" spans="1:7" ht="12.75" customHeight="1">
      <c r="A40" s="95" t="s">
        <v>102</v>
      </c>
      <c r="B40" s="95"/>
      <c r="C40" s="5">
        <f>SUM(C37:C39)</f>
        <v>0.7</v>
      </c>
      <c r="D40" s="5">
        <f>SUM(D37:D39)</f>
        <v>0</v>
      </c>
      <c r="E40" s="5">
        <f>SUM(E37:E39)</f>
        <v>1</v>
      </c>
      <c r="F40" s="5">
        <f>SUM(F37:F39)</f>
        <v>0.8</v>
      </c>
      <c r="G40" s="5">
        <f>SUM(G37:G39)</f>
        <v>11.2</v>
      </c>
    </row>
    <row r="41" spans="1:7" ht="12.75">
      <c r="A41" s="93" t="s">
        <v>40</v>
      </c>
      <c r="B41" s="93"/>
      <c r="C41" s="26">
        <f>C25+C35+C40</f>
        <v>5.925</v>
      </c>
      <c r="D41" s="35">
        <f>D25+D35+D40</f>
        <v>5.15</v>
      </c>
      <c r="E41" s="35">
        <f>E25+E35+E40</f>
        <v>1.25</v>
      </c>
      <c r="F41" s="35">
        <f>F25+F35+F40</f>
        <v>5.8</v>
      </c>
      <c r="G41" s="35">
        <f>G25+G35+G40</f>
        <v>100.00000000000001</v>
      </c>
    </row>
    <row r="42" spans="1:7" ht="12.75" customHeight="1">
      <c r="A42" s="117" t="s">
        <v>9</v>
      </c>
      <c r="B42" s="117"/>
      <c r="C42" s="117"/>
      <c r="D42" s="117"/>
      <c r="E42" s="117"/>
      <c r="F42" s="117"/>
      <c r="G42" s="117"/>
    </row>
    <row r="44" spans="3:6" ht="12.75" hidden="1">
      <c r="C44" s="1">
        <v>7</v>
      </c>
      <c r="D44" s="1">
        <v>2</v>
      </c>
      <c r="E44" s="1">
        <v>2.25</v>
      </c>
      <c r="F44" s="1">
        <v>3.5</v>
      </c>
    </row>
    <row r="45" spans="1:7" ht="42" customHeight="1">
      <c r="A45" s="88" t="s">
        <v>183</v>
      </c>
      <c r="B45" s="89"/>
      <c r="C45" s="89"/>
      <c r="D45" s="89"/>
      <c r="E45" s="89"/>
      <c r="F45" s="89"/>
      <c r="G45" s="89"/>
    </row>
    <row r="46" ht="12.75">
      <c r="C46" s="22"/>
    </row>
    <row r="47" ht="12.75">
      <c r="C47" s="1">
        <f>C41*3+F41</f>
        <v>23.575</v>
      </c>
    </row>
  </sheetData>
  <sheetProtection/>
  <mergeCells count="17">
    <mergeCell ref="A20:A22"/>
    <mergeCell ref="A26:G26"/>
    <mergeCell ref="A27:A28"/>
    <mergeCell ref="A45:G45"/>
    <mergeCell ref="A42:G42"/>
    <mergeCell ref="A35:B35"/>
    <mergeCell ref="A40:B40"/>
    <mergeCell ref="E1:G1"/>
    <mergeCell ref="A9:F9"/>
    <mergeCell ref="A41:B41"/>
    <mergeCell ref="A2:G2"/>
    <mergeCell ref="A3:G3"/>
    <mergeCell ref="A36:G36"/>
    <mergeCell ref="C4:G4"/>
    <mergeCell ref="A25:B25"/>
    <mergeCell ref="A5:G5"/>
    <mergeCell ref="A13:A15"/>
  </mergeCells>
  <printOptions/>
  <pageMargins left="0" right="0" top="0" bottom="0" header="0.5118110236220472" footer="0.5118110236220472"/>
  <pageSetup fitToHeight="0" fitToWidth="0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85" zoomScaleSheetLayoutView="85" zoomScalePageLayoutView="0" workbookViewId="0" topLeftCell="A33">
      <selection activeCell="C54" sqref="C54"/>
    </sheetView>
  </sheetViews>
  <sheetFormatPr defaultColWidth="9.140625" defaultRowHeight="12.75"/>
  <cols>
    <col min="1" max="1" width="49.00390625" style="1" customWidth="1"/>
    <col min="2" max="2" width="34.8515625" style="1" customWidth="1"/>
    <col min="3" max="3" width="12.57421875" style="1" customWidth="1"/>
    <col min="4" max="4" width="13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5:7" ht="64.5" customHeight="1" hidden="1">
      <c r="E1" s="114" t="s">
        <v>77</v>
      </c>
      <c r="F1" s="115"/>
      <c r="G1" s="115"/>
    </row>
    <row r="2" ht="12.75" hidden="1"/>
    <row r="3" spans="1:7" ht="31.5" customHeight="1">
      <c r="A3" s="116" t="s">
        <v>282</v>
      </c>
      <c r="B3" s="116"/>
      <c r="C3" s="116"/>
      <c r="D3" s="116"/>
      <c r="E3" s="116"/>
      <c r="F3" s="116"/>
      <c r="G3" s="116"/>
    </row>
    <row r="4" spans="1:7" ht="26.25" customHeight="1" hidden="1">
      <c r="A4" s="99" t="s">
        <v>12</v>
      </c>
      <c r="B4" s="99"/>
      <c r="C4" s="99"/>
      <c r="D4" s="99"/>
      <c r="E4" s="99"/>
      <c r="F4" s="99"/>
      <c r="G4" s="99"/>
    </row>
    <row r="5" spans="1:7" ht="27" customHeight="1">
      <c r="A5" s="4" t="s">
        <v>35</v>
      </c>
      <c r="B5" s="4" t="s">
        <v>0</v>
      </c>
      <c r="C5" s="100" t="s">
        <v>36</v>
      </c>
      <c r="D5" s="101"/>
      <c r="E5" s="101"/>
      <c r="F5" s="101"/>
      <c r="G5" s="101"/>
    </row>
    <row r="6" spans="1:7" ht="12.75" customHeight="1">
      <c r="A6" s="92" t="s">
        <v>39</v>
      </c>
      <c r="B6" s="92"/>
      <c r="C6" s="92"/>
      <c r="D6" s="92"/>
      <c r="E6" s="92"/>
      <c r="F6" s="92"/>
      <c r="G6" s="92"/>
    </row>
    <row r="7" spans="1:7" ht="12.75">
      <c r="A7" s="4"/>
      <c r="B7" s="4"/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ht="63.75">
      <c r="A8" s="2" t="s">
        <v>87</v>
      </c>
      <c r="B8" s="2" t="s">
        <v>18</v>
      </c>
      <c r="C8" s="9"/>
      <c r="D8" s="9"/>
      <c r="E8" s="9"/>
      <c r="F8" s="9">
        <v>1</v>
      </c>
      <c r="G8" s="5">
        <f>C8*12+D8*4+E8*2+F8</f>
        <v>1</v>
      </c>
    </row>
    <row r="9" spans="1:7" ht="63.75">
      <c r="A9" s="2" t="s">
        <v>22</v>
      </c>
      <c r="B9" s="2" t="s">
        <v>34</v>
      </c>
      <c r="C9" s="9"/>
      <c r="D9" s="9">
        <v>0.5</v>
      </c>
      <c r="E9" s="9"/>
      <c r="F9" s="9"/>
      <c r="G9" s="5">
        <f>C9*12+D9*4+E9*2+F9</f>
        <v>2</v>
      </c>
    </row>
    <row r="10" spans="1:7" ht="13.5">
      <c r="A10" s="97" t="s">
        <v>7</v>
      </c>
      <c r="B10" s="97"/>
      <c r="C10" s="97"/>
      <c r="D10" s="97"/>
      <c r="E10" s="97"/>
      <c r="F10" s="97"/>
      <c r="G10" s="19"/>
    </row>
    <row r="11" spans="1:7" ht="89.25">
      <c r="A11" s="2" t="s">
        <v>177</v>
      </c>
      <c r="B11" s="67" t="s">
        <v>29</v>
      </c>
      <c r="C11" s="65">
        <v>0.1</v>
      </c>
      <c r="D11" s="9"/>
      <c r="E11" s="9"/>
      <c r="F11" s="9"/>
      <c r="G11" s="5">
        <f aca="true" t="shared" si="0" ref="G11:G29">C11*12+D11*4+E11*2+F11</f>
        <v>1.2000000000000002</v>
      </c>
    </row>
    <row r="12" spans="1:7" ht="38.25">
      <c r="A12" s="2" t="s">
        <v>178</v>
      </c>
      <c r="B12" s="20" t="s">
        <v>85</v>
      </c>
      <c r="C12" s="65">
        <v>0.275</v>
      </c>
      <c r="D12" s="9"/>
      <c r="E12" s="9"/>
      <c r="F12" s="9"/>
      <c r="G12" s="5">
        <f t="shared" si="0"/>
        <v>3.3000000000000003</v>
      </c>
    </row>
    <row r="13" spans="1:7" ht="38.25">
      <c r="A13" s="2" t="s">
        <v>179</v>
      </c>
      <c r="B13" s="20" t="s">
        <v>233</v>
      </c>
      <c r="C13" s="9">
        <v>0.3</v>
      </c>
      <c r="D13" s="9"/>
      <c r="E13" s="9"/>
      <c r="F13" s="9"/>
      <c r="G13" s="5">
        <f t="shared" si="0"/>
        <v>3.5999999999999996</v>
      </c>
    </row>
    <row r="14" spans="1:7" ht="12.75" customHeight="1">
      <c r="A14" s="102" t="s">
        <v>245</v>
      </c>
      <c r="B14" s="20" t="s">
        <v>25</v>
      </c>
      <c r="C14" s="9">
        <v>0.5</v>
      </c>
      <c r="D14" s="9"/>
      <c r="E14" s="9"/>
      <c r="F14" s="9"/>
      <c r="G14" s="5">
        <f t="shared" si="0"/>
        <v>6</v>
      </c>
    </row>
    <row r="15" spans="1:7" ht="12.75">
      <c r="A15" s="103"/>
      <c r="B15" s="20" t="s">
        <v>234</v>
      </c>
      <c r="C15" s="9">
        <v>0.25</v>
      </c>
      <c r="D15" s="9"/>
      <c r="E15" s="9"/>
      <c r="F15" s="9"/>
      <c r="G15" s="5">
        <f t="shared" si="0"/>
        <v>3</v>
      </c>
    </row>
    <row r="16" spans="1:7" ht="12.75">
      <c r="A16" s="103"/>
      <c r="B16" s="20" t="s">
        <v>243</v>
      </c>
      <c r="C16" s="9">
        <v>0.1</v>
      </c>
      <c r="D16" s="9"/>
      <c r="E16" s="9"/>
      <c r="F16" s="9"/>
      <c r="G16" s="5">
        <f t="shared" si="0"/>
        <v>1.2000000000000002</v>
      </c>
    </row>
    <row r="17" spans="1:7" ht="12.75">
      <c r="A17" s="104"/>
      <c r="B17" s="20" t="s">
        <v>244</v>
      </c>
      <c r="C17" s="9">
        <v>0</v>
      </c>
      <c r="D17" s="9"/>
      <c r="E17" s="9"/>
      <c r="F17" s="9"/>
      <c r="G17" s="5">
        <f t="shared" si="0"/>
        <v>0</v>
      </c>
    </row>
    <row r="18" spans="1:7" ht="12.75" customHeight="1">
      <c r="A18" s="102" t="s">
        <v>235</v>
      </c>
      <c r="B18" s="2" t="s">
        <v>236</v>
      </c>
      <c r="C18" s="9">
        <v>0.45</v>
      </c>
      <c r="D18" s="12"/>
      <c r="E18" s="9"/>
      <c r="F18" s="9"/>
      <c r="G18" s="5">
        <f t="shared" si="0"/>
        <v>5.4</v>
      </c>
    </row>
    <row r="19" spans="1:7" ht="12.75">
      <c r="A19" s="103"/>
      <c r="B19" s="2" t="s">
        <v>237</v>
      </c>
      <c r="C19" s="9">
        <v>0.25</v>
      </c>
      <c r="D19" s="12"/>
      <c r="E19" s="9"/>
      <c r="F19" s="9"/>
      <c r="G19" s="5">
        <f t="shared" si="0"/>
        <v>3</v>
      </c>
    </row>
    <row r="20" spans="1:7" ht="45.75" customHeight="1">
      <c r="A20" s="104"/>
      <c r="B20" s="2" t="s">
        <v>238</v>
      </c>
      <c r="C20" s="9">
        <v>0</v>
      </c>
      <c r="D20" s="12"/>
      <c r="E20" s="9"/>
      <c r="F20" s="9"/>
      <c r="G20" s="5">
        <f t="shared" si="0"/>
        <v>0</v>
      </c>
    </row>
    <row r="21" spans="1:7" ht="63.75">
      <c r="A21" s="11" t="s">
        <v>239</v>
      </c>
      <c r="B21" s="2" t="s">
        <v>29</v>
      </c>
      <c r="C21" s="9"/>
      <c r="D21" s="12"/>
      <c r="E21" s="9">
        <v>0.25</v>
      </c>
      <c r="F21" s="9"/>
      <c r="G21" s="5">
        <f t="shared" si="0"/>
        <v>0.5</v>
      </c>
    </row>
    <row r="22" spans="1:7" ht="38.25">
      <c r="A22" s="11" t="s">
        <v>86</v>
      </c>
      <c r="B22" s="2" t="s">
        <v>30</v>
      </c>
      <c r="C22" s="9"/>
      <c r="D22" s="9">
        <v>0.4</v>
      </c>
      <c r="E22" s="9"/>
      <c r="F22" s="9"/>
      <c r="G22" s="5">
        <f t="shared" si="0"/>
        <v>1.6</v>
      </c>
    </row>
    <row r="23" spans="1:7" ht="25.5">
      <c r="A23" s="11" t="s">
        <v>240</v>
      </c>
      <c r="B23" s="2" t="s">
        <v>241</v>
      </c>
      <c r="C23" s="9"/>
      <c r="D23" s="9"/>
      <c r="E23" s="9"/>
      <c r="F23" s="9">
        <v>0.5</v>
      </c>
      <c r="G23" s="5">
        <f t="shared" si="0"/>
        <v>0.5</v>
      </c>
    </row>
    <row r="24" spans="1:7" ht="38.25">
      <c r="A24" s="11" t="s">
        <v>246</v>
      </c>
      <c r="B24" s="2" t="s">
        <v>28</v>
      </c>
      <c r="C24" s="9">
        <f>0.8-0.5</f>
        <v>0.30000000000000004</v>
      </c>
      <c r="D24" s="9"/>
      <c r="E24" s="9"/>
      <c r="F24" s="9"/>
      <c r="G24" s="5">
        <f t="shared" si="0"/>
        <v>3.6000000000000005</v>
      </c>
    </row>
    <row r="25" spans="1:7" ht="38.25">
      <c r="A25" s="105" t="s">
        <v>252</v>
      </c>
      <c r="B25" s="76" t="s">
        <v>249</v>
      </c>
      <c r="C25" s="77">
        <v>0.8</v>
      </c>
      <c r="D25" s="77"/>
      <c r="E25" s="77"/>
      <c r="F25" s="77"/>
      <c r="G25" s="78">
        <f>C25*12+D25*4+E25*2+F25</f>
        <v>9.600000000000001</v>
      </c>
    </row>
    <row r="26" spans="1:7" ht="51">
      <c r="A26" s="106"/>
      <c r="B26" s="76" t="s">
        <v>250</v>
      </c>
      <c r="C26" s="77">
        <v>0.4</v>
      </c>
      <c r="D26" s="77"/>
      <c r="E26" s="77"/>
      <c r="F26" s="77"/>
      <c r="G26" s="78">
        <f>C26*12+D26*4+E26*2+F26</f>
        <v>4.800000000000001</v>
      </c>
    </row>
    <row r="27" spans="1:7" ht="38.25">
      <c r="A27" s="107"/>
      <c r="B27" s="75" t="s">
        <v>251</v>
      </c>
      <c r="C27" s="77">
        <v>0</v>
      </c>
      <c r="D27" s="77"/>
      <c r="E27" s="77"/>
      <c r="F27" s="77"/>
      <c r="G27" s="78">
        <f>C27*12+D27*4+E27*2+F27</f>
        <v>0</v>
      </c>
    </row>
    <row r="28" spans="1:7" ht="25.5">
      <c r="A28" s="11" t="s">
        <v>247</v>
      </c>
      <c r="B28" s="2" t="s">
        <v>28</v>
      </c>
      <c r="C28" s="9">
        <f>0.8-0.5</f>
        <v>0.30000000000000004</v>
      </c>
      <c r="D28" s="9"/>
      <c r="E28" s="9"/>
      <c r="F28" s="9"/>
      <c r="G28" s="5">
        <f t="shared" si="0"/>
        <v>3.6000000000000005</v>
      </c>
    </row>
    <row r="29" spans="1:7" ht="38.25">
      <c r="A29" s="11" t="s">
        <v>248</v>
      </c>
      <c r="B29" s="2" t="s">
        <v>45</v>
      </c>
      <c r="C29" s="9">
        <v>1</v>
      </c>
      <c r="D29" s="9"/>
      <c r="E29" s="9"/>
      <c r="F29" s="9"/>
      <c r="G29" s="5">
        <f t="shared" si="0"/>
        <v>12</v>
      </c>
    </row>
    <row r="30" spans="1:8" ht="12.75">
      <c r="A30" s="95" t="s">
        <v>46</v>
      </c>
      <c r="B30" s="95"/>
      <c r="C30" s="36">
        <f>SUM(C8:C14)+C18+C21+C22+C23+C24+C25+C28+C29</f>
        <v>4.025</v>
      </c>
      <c r="D30" s="36">
        <f>SUM(D8:D14)+D18+D21+D22+D23+D24+D25+D28+D29</f>
        <v>0.9</v>
      </c>
      <c r="E30" s="36">
        <f>SUM(E8:E14)+E18+E21+E22+E23+E24+E25+E28+E29</f>
        <v>0.25</v>
      </c>
      <c r="F30" s="36">
        <f>SUM(F8:F14)+F18+F21+F22+F23+F24+F25+F28+F29</f>
        <v>1.5</v>
      </c>
      <c r="G30" s="36">
        <f>SUM(G8:G14)+G18+G21+G22+G23+G24+G25+G28+G29</f>
        <v>53.900000000000006</v>
      </c>
      <c r="H30" s="17"/>
    </row>
    <row r="31" spans="1:7" ht="12.75">
      <c r="A31" s="92" t="s">
        <v>8</v>
      </c>
      <c r="B31" s="92"/>
      <c r="C31" s="92"/>
      <c r="D31" s="92"/>
      <c r="E31" s="92"/>
      <c r="F31" s="92"/>
      <c r="G31" s="92"/>
    </row>
    <row r="32" spans="1:7" ht="25.5" customHeight="1">
      <c r="A32" s="94" t="s">
        <v>278</v>
      </c>
      <c r="B32" s="3" t="s">
        <v>268</v>
      </c>
      <c r="C32" s="13"/>
      <c r="D32" s="13">
        <v>3</v>
      </c>
      <c r="E32" s="13"/>
      <c r="F32" s="13"/>
      <c r="G32" s="14">
        <f aca="true" t="shared" si="1" ref="G32:G39">C32*12+D32*4+E32*2+F32</f>
        <v>12</v>
      </c>
    </row>
    <row r="33" spans="1:7" ht="25.5">
      <c r="A33" s="94"/>
      <c r="B33" s="3" t="s">
        <v>269</v>
      </c>
      <c r="C33" s="13"/>
      <c r="D33" s="13">
        <v>1.6</v>
      </c>
      <c r="E33" s="13"/>
      <c r="F33" s="13"/>
      <c r="G33" s="14">
        <f t="shared" si="1"/>
        <v>6.4</v>
      </c>
    </row>
    <row r="34" spans="1:7" ht="38.25">
      <c r="A34" s="3" t="s">
        <v>124</v>
      </c>
      <c r="B34" s="3" t="s">
        <v>226</v>
      </c>
      <c r="C34" s="13"/>
      <c r="D34" s="13"/>
      <c r="E34" s="13"/>
      <c r="F34" s="13">
        <v>1.5</v>
      </c>
      <c r="G34" s="14">
        <f t="shared" si="1"/>
        <v>1.5</v>
      </c>
    </row>
    <row r="35" spans="1:7" ht="41.25" customHeight="1">
      <c r="A35" s="2" t="s">
        <v>258</v>
      </c>
      <c r="B35" s="3" t="s">
        <v>28</v>
      </c>
      <c r="C35" s="13">
        <v>1</v>
      </c>
      <c r="D35" s="13"/>
      <c r="E35" s="13"/>
      <c r="F35" s="13"/>
      <c r="G35" s="14">
        <f t="shared" si="1"/>
        <v>12</v>
      </c>
    </row>
    <row r="36" spans="1:7" ht="51" customHeight="1">
      <c r="A36" s="84" t="s">
        <v>259</v>
      </c>
      <c r="B36" s="3" t="s">
        <v>253</v>
      </c>
      <c r="C36" s="23"/>
      <c r="D36" s="23">
        <v>1.25</v>
      </c>
      <c r="E36" s="13"/>
      <c r="F36" s="13"/>
      <c r="G36" s="14">
        <f t="shared" si="1"/>
        <v>5</v>
      </c>
    </row>
    <row r="37" spans="1:7" ht="25.5">
      <c r="A37" s="3" t="s">
        <v>19</v>
      </c>
      <c r="B37" s="3" t="s">
        <v>53</v>
      </c>
      <c r="C37" s="13">
        <v>0.2</v>
      </c>
      <c r="D37" s="13"/>
      <c r="E37" s="13"/>
      <c r="F37" s="13"/>
      <c r="G37" s="14">
        <f t="shared" si="1"/>
        <v>2.4000000000000004</v>
      </c>
    </row>
    <row r="38" spans="1:7" ht="38.25">
      <c r="A38" s="3" t="s">
        <v>231</v>
      </c>
      <c r="B38" s="2" t="s">
        <v>181</v>
      </c>
      <c r="C38" s="9"/>
      <c r="D38" s="9"/>
      <c r="E38" s="9"/>
      <c r="F38" s="13">
        <v>1</v>
      </c>
      <c r="G38" s="14">
        <f t="shared" si="1"/>
        <v>1</v>
      </c>
    </row>
    <row r="39" spans="1:7" ht="38.25">
      <c r="A39" s="3" t="s">
        <v>180</v>
      </c>
      <c r="B39" s="2" t="s">
        <v>182</v>
      </c>
      <c r="C39" s="9"/>
      <c r="D39" s="9"/>
      <c r="E39" s="9"/>
      <c r="F39" s="13">
        <v>1</v>
      </c>
      <c r="G39" s="14">
        <f t="shared" si="1"/>
        <v>1</v>
      </c>
    </row>
    <row r="40" spans="1:7" ht="12.75">
      <c r="A40" s="95" t="s">
        <v>101</v>
      </c>
      <c r="B40" s="95"/>
      <c r="C40" s="5">
        <f>C32+C34+C35+C37+C38+C36+C39</f>
        <v>1.2</v>
      </c>
      <c r="D40" s="5">
        <f>D32+D34+D35+D37+D38+D36+D39</f>
        <v>4.25</v>
      </c>
      <c r="E40" s="5">
        <f>E32+E34+E35+E37+E38+E36+E39</f>
        <v>0</v>
      </c>
      <c r="F40" s="5">
        <f>F32+F34+F35+F37+F38+F36+F39</f>
        <v>3.5</v>
      </c>
      <c r="G40" s="5">
        <f>G32+G34+G35+G37+G38+G36+G39</f>
        <v>34.9</v>
      </c>
    </row>
    <row r="41" spans="1:7" ht="12.75" customHeight="1">
      <c r="A41" s="92" t="s">
        <v>41</v>
      </c>
      <c r="B41" s="92"/>
      <c r="C41" s="92"/>
      <c r="D41" s="92"/>
      <c r="E41" s="92"/>
      <c r="F41" s="92"/>
      <c r="G41" s="92"/>
    </row>
    <row r="42" spans="1:8" ht="38.25">
      <c r="A42" s="3" t="s">
        <v>232</v>
      </c>
      <c r="B42" s="2" t="s">
        <v>182</v>
      </c>
      <c r="C42" s="7"/>
      <c r="D42" s="7"/>
      <c r="E42" s="7">
        <v>1</v>
      </c>
      <c r="F42" s="7"/>
      <c r="G42" s="8">
        <f>C42*12+D42*4+E42*2+F42</f>
        <v>2</v>
      </c>
      <c r="H42" s="1" t="s">
        <v>32</v>
      </c>
    </row>
    <row r="43" spans="1:7" ht="25.5">
      <c r="A43" s="3" t="s">
        <v>83</v>
      </c>
      <c r="B43" s="3" t="s">
        <v>84</v>
      </c>
      <c r="C43" s="9"/>
      <c r="D43" s="9"/>
      <c r="E43" s="9"/>
      <c r="F43" s="9">
        <v>0.8</v>
      </c>
      <c r="G43" s="8">
        <f>C43*12+D43*4+E43*2+F43</f>
        <v>0.8</v>
      </c>
    </row>
    <row r="44" spans="1:7" ht="41.25" customHeight="1">
      <c r="A44" s="3" t="s">
        <v>48</v>
      </c>
      <c r="B44" s="3" t="s">
        <v>52</v>
      </c>
      <c r="C44" s="9">
        <v>0.7</v>
      </c>
      <c r="D44" s="9"/>
      <c r="E44" s="9"/>
      <c r="F44" s="9"/>
      <c r="G44" s="8">
        <f>C44*12+D44*4+E44*2+F44</f>
        <v>8.399999999999999</v>
      </c>
    </row>
    <row r="45" spans="1:7" ht="12.75">
      <c r="A45" s="95" t="s">
        <v>102</v>
      </c>
      <c r="B45" s="95"/>
      <c r="C45" s="5">
        <f>SUM(C42:C44)</f>
        <v>0.7</v>
      </c>
      <c r="D45" s="5">
        <f>SUM(D42:D44)</f>
        <v>0</v>
      </c>
      <c r="E45" s="5">
        <f>SUM(E42:E44)</f>
        <v>1</v>
      </c>
      <c r="F45" s="5">
        <f>SUM(F42:F44)</f>
        <v>0.8</v>
      </c>
      <c r="G45" s="5">
        <f>SUM(G42:G44)</f>
        <v>11.2</v>
      </c>
    </row>
    <row r="46" spans="1:7" ht="12.75">
      <c r="A46" s="93" t="s">
        <v>40</v>
      </c>
      <c r="B46" s="93"/>
      <c r="C46" s="26">
        <f>C30+C40+C45</f>
        <v>5.925000000000001</v>
      </c>
      <c r="D46" s="35">
        <f>D30+D40+D45</f>
        <v>5.15</v>
      </c>
      <c r="E46" s="35">
        <f>E30+E40+E45</f>
        <v>1.25</v>
      </c>
      <c r="F46" s="35">
        <f>F30+F40+F45</f>
        <v>5.8</v>
      </c>
      <c r="G46" s="35">
        <f>G30+G40+G45</f>
        <v>100.00000000000001</v>
      </c>
    </row>
    <row r="47" spans="1:7" ht="12.75" customHeight="1">
      <c r="A47" s="117" t="s">
        <v>9</v>
      </c>
      <c r="B47" s="117"/>
      <c r="C47" s="117"/>
      <c r="D47" s="117"/>
      <c r="E47" s="117"/>
      <c r="F47" s="117"/>
      <c r="G47" s="117"/>
    </row>
    <row r="49" spans="3:6" ht="12.75" hidden="1">
      <c r="C49" s="1">
        <v>7</v>
      </c>
      <c r="D49" s="1">
        <v>2</v>
      </c>
      <c r="E49" s="1">
        <v>2.25</v>
      </c>
      <c r="F49" s="1">
        <v>3.5</v>
      </c>
    </row>
    <row r="50" spans="1:7" ht="39" customHeight="1">
      <c r="A50" s="88" t="s">
        <v>183</v>
      </c>
      <c r="B50" s="89"/>
      <c r="C50" s="89"/>
      <c r="D50" s="89"/>
      <c r="E50" s="89"/>
      <c r="F50" s="89"/>
      <c r="G50" s="89"/>
    </row>
    <row r="51" ht="12.75">
      <c r="C51" s="22"/>
    </row>
    <row r="53" ht="12.75">
      <c r="C53" s="1">
        <f>C46*3+F46</f>
        <v>23.575000000000003</v>
      </c>
    </row>
  </sheetData>
  <sheetProtection/>
  <mergeCells count="18">
    <mergeCell ref="A45:B45"/>
    <mergeCell ref="C5:G5"/>
    <mergeCell ref="A30:B30"/>
    <mergeCell ref="A6:G6"/>
    <mergeCell ref="A31:G31"/>
    <mergeCell ref="A32:A33"/>
    <mergeCell ref="A18:A20"/>
    <mergeCell ref="A25:A27"/>
    <mergeCell ref="A50:G50"/>
    <mergeCell ref="E1:G1"/>
    <mergeCell ref="A10:F10"/>
    <mergeCell ref="A46:B46"/>
    <mergeCell ref="A3:G3"/>
    <mergeCell ref="A4:G4"/>
    <mergeCell ref="A41:G41"/>
    <mergeCell ref="A14:A17"/>
    <mergeCell ref="A47:G47"/>
    <mergeCell ref="A40:B40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5" zoomScaleSheetLayoutView="85" zoomScalePageLayoutView="0" workbookViewId="0" topLeftCell="A28">
      <selection activeCell="C52" sqref="C52"/>
    </sheetView>
  </sheetViews>
  <sheetFormatPr defaultColWidth="9.140625" defaultRowHeight="12.75"/>
  <cols>
    <col min="1" max="1" width="49.7109375" style="1" customWidth="1"/>
    <col min="2" max="2" width="33.421875" style="1" customWidth="1"/>
    <col min="3" max="3" width="12.57421875" style="1" customWidth="1"/>
    <col min="4" max="4" width="13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1:7" ht="35.25" customHeight="1">
      <c r="A1" s="116" t="s">
        <v>283</v>
      </c>
      <c r="B1" s="116"/>
      <c r="C1" s="116"/>
      <c r="D1" s="116"/>
      <c r="E1" s="116"/>
      <c r="F1" s="116"/>
      <c r="G1" s="116"/>
    </row>
    <row r="2" spans="1:7" ht="26.25" customHeight="1" hidden="1">
      <c r="A2" s="118" t="s">
        <v>12</v>
      </c>
      <c r="B2" s="118"/>
      <c r="C2" s="118"/>
      <c r="D2" s="118"/>
      <c r="E2" s="118"/>
      <c r="F2" s="118"/>
      <c r="G2" s="118"/>
    </row>
    <row r="3" spans="1:7" ht="32.25" customHeight="1">
      <c r="A3" s="4" t="s">
        <v>35</v>
      </c>
      <c r="B3" s="4" t="s">
        <v>0</v>
      </c>
      <c r="C3" s="100" t="s">
        <v>36</v>
      </c>
      <c r="D3" s="101"/>
      <c r="E3" s="101"/>
      <c r="F3" s="101"/>
      <c r="G3" s="101"/>
    </row>
    <row r="4" spans="1:7" ht="12.75" customHeight="1">
      <c r="A4" s="92" t="s">
        <v>39</v>
      </c>
      <c r="B4" s="92"/>
      <c r="C4" s="92"/>
      <c r="D4" s="92"/>
      <c r="E4" s="92"/>
      <c r="F4" s="92"/>
      <c r="G4" s="92"/>
    </row>
    <row r="5" spans="1:7" ht="12.75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63.75">
      <c r="A6" s="2" t="s">
        <v>87</v>
      </c>
      <c r="B6" s="2" t="s">
        <v>18</v>
      </c>
      <c r="C6" s="9"/>
      <c r="D6" s="9"/>
      <c r="E6" s="9"/>
      <c r="F6" s="9">
        <v>1</v>
      </c>
      <c r="G6" s="5">
        <f>C6*12+D6*4+E6*2+F6</f>
        <v>1</v>
      </c>
    </row>
    <row r="7" spans="1:7" ht="63.75">
      <c r="A7" s="2" t="s">
        <v>22</v>
      </c>
      <c r="B7" s="2" t="s">
        <v>34</v>
      </c>
      <c r="C7" s="9"/>
      <c r="D7" s="9">
        <v>1</v>
      </c>
      <c r="E7" s="9"/>
      <c r="F7" s="9"/>
      <c r="G7" s="5">
        <f>C7*12+D7*4+E7*2+F7</f>
        <v>4</v>
      </c>
    </row>
    <row r="8" spans="1:7" ht="13.5">
      <c r="A8" s="97" t="s">
        <v>7</v>
      </c>
      <c r="B8" s="97"/>
      <c r="C8" s="97"/>
      <c r="D8" s="97"/>
      <c r="E8" s="97"/>
      <c r="F8" s="97"/>
      <c r="G8" s="19"/>
    </row>
    <row r="9" spans="1:7" ht="89.25">
      <c r="A9" s="2" t="s">
        <v>177</v>
      </c>
      <c r="B9" s="67" t="s">
        <v>29</v>
      </c>
      <c r="C9" s="9">
        <v>0.1</v>
      </c>
      <c r="D9" s="9"/>
      <c r="E9" s="9"/>
      <c r="F9" s="9"/>
      <c r="G9" s="5">
        <f aca="true" t="shared" si="0" ref="G9:G18">C9*12+D9*4+E9*2+F9</f>
        <v>1.2000000000000002</v>
      </c>
    </row>
    <row r="10" spans="1:7" ht="38.25">
      <c r="A10" s="2" t="s">
        <v>178</v>
      </c>
      <c r="B10" s="20" t="s">
        <v>85</v>
      </c>
      <c r="C10" s="9">
        <v>0.2</v>
      </c>
      <c r="D10" s="9"/>
      <c r="E10" s="9"/>
      <c r="F10" s="9"/>
      <c r="G10" s="5">
        <f t="shared" si="0"/>
        <v>2.4000000000000004</v>
      </c>
    </row>
    <row r="11" spans="1:7" ht="38.25">
      <c r="A11" s="11" t="s">
        <v>179</v>
      </c>
      <c r="B11" s="20" t="s">
        <v>233</v>
      </c>
      <c r="C11" s="9">
        <v>0.2</v>
      </c>
      <c r="D11" s="9"/>
      <c r="E11" s="9"/>
      <c r="F11" s="9"/>
      <c r="G11" s="5">
        <f t="shared" si="0"/>
        <v>2.4000000000000004</v>
      </c>
    </row>
    <row r="12" spans="1:7" ht="12.75" customHeight="1">
      <c r="A12" s="102" t="s">
        <v>245</v>
      </c>
      <c r="B12" s="20" t="s">
        <v>25</v>
      </c>
      <c r="C12" s="9">
        <v>0.2</v>
      </c>
      <c r="D12" s="9"/>
      <c r="E12" s="9"/>
      <c r="F12" s="9"/>
      <c r="G12" s="5">
        <f t="shared" si="0"/>
        <v>2.4000000000000004</v>
      </c>
    </row>
    <row r="13" spans="1:7" ht="12.75">
      <c r="A13" s="103"/>
      <c r="B13" s="20" t="s">
        <v>234</v>
      </c>
      <c r="C13" s="9">
        <v>0.1</v>
      </c>
      <c r="D13" s="9"/>
      <c r="E13" s="9"/>
      <c r="F13" s="9"/>
      <c r="G13" s="5">
        <f t="shared" si="0"/>
        <v>1.2000000000000002</v>
      </c>
    </row>
    <row r="14" spans="1:7" ht="12.75">
      <c r="A14" s="103"/>
      <c r="B14" s="20" t="s">
        <v>243</v>
      </c>
      <c r="C14" s="9">
        <v>0.05</v>
      </c>
      <c r="D14" s="9"/>
      <c r="E14" s="9"/>
      <c r="F14" s="9"/>
      <c r="G14" s="5">
        <f t="shared" si="0"/>
        <v>0.6000000000000001</v>
      </c>
    </row>
    <row r="15" spans="1:7" ht="12.75">
      <c r="A15" s="104"/>
      <c r="B15" s="20" t="s">
        <v>244</v>
      </c>
      <c r="C15" s="9">
        <v>0</v>
      </c>
      <c r="D15" s="9"/>
      <c r="E15" s="9"/>
      <c r="F15" s="9"/>
      <c r="G15" s="5">
        <f t="shared" si="0"/>
        <v>0</v>
      </c>
    </row>
    <row r="16" spans="1:7" ht="25.5" customHeight="1">
      <c r="A16" s="102" t="s">
        <v>235</v>
      </c>
      <c r="B16" s="2" t="s">
        <v>236</v>
      </c>
      <c r="C16" s="9">
        <v>0.65</v>
      </c>
      <c r="D16" s="12"/>
      <c r="E16" s="9"/>
      <c r="F16" s="9"/>
      <c r="G16" s="5">
        <f t="shared" si="0"/>
        <v>7.800000000000001</v>
      </c>
    </row>
    <row r="17" spans="1:7" ht="12.75">
      <c r="A17" s="103"/>
      <c r="B17" s="2" t="s">
        <v>237</v>
      </c>
      <c r="C17" s="9">
        <v>0.25</v>
      </c>
      <c r="D17" s="12"/>
      <c r="E17" s="9"/>
      <c r="F17" s="9"/>
      <c r="G17" s="5">
        <f t="shared" si="0"/>
        <v>3</v>
      </c>
    </row>
    <row r="18" spans="1:7" ht="38.25" customHeight="1">
      <c r="A18" s="104"/>
      <c r="B18" s="2" t="s">
        <v>238</v>
      </c>
      <c r="C18" s="9">
        <v>0</v>
      </c>
      <c r="D18" s="12"/>
      <c r="E18" s="9"/>
      <c r="F18" s="9"/>
      <c r="G18" s="5">
        <f t="shared" si="0"/>
        <v>0</v>
      </c>
    </row>
    <row r="19" spans="1:7" ht="63.75">
      <c r="A19" s="11" t="s">
        <v>239</v>
      </c>
      <c r="B19" s="2" t="s">
        <v>29</v>
      </c>
      <c r="C19" s="9"/>
      <c r="D19" s="12"/>
      <c r="E19" s="9">
        <v>0.25</v>
      </c>
      <c r="F19" s="9"/>
      <c r="G19" s="5">
        <f aca="true" t="shared" si="1" ref="G19:G27">C19*12+D19*4+E19*2+F19</f>
        <v>0.5</v>
      </c>
    </row>
    <row r="20" spans="1:7" ht="25.5">
      <c r="A20" s="11" t="s">
        <v>86</v>
      </c>
      <c r="B20" s="2" t="s">
        <v>30</v>
      </c>
      <c r="C20" s="9"/>
      <c r="D20" s="9">
        <v>0.4</v>
      </c>
      <c r="E20" s="9"/>
      <c r="F20" s="9"/>
      <c r="G20" s="5">
        <f t="shared" si="1"/>
        <v>1.6</v>
      </c>
    </row>
    <row r="21" spans="1:7" ht="25.5">
      <c r="A21" s="11" t="s">
        <v>240</v>
      </c>
      <c r="B21" s="2" t="s">
        <v>241</v>
      </c>
      <c r="C21" s="9"/>
      <c r="D21" s="9"/>
      <c r="E21" s="9"/>
      <c r="F21" s="9">
        <v>0.6</v>
      </c>
      <c r="G21" s="5">
        <f t="shared" si="1"/>
        <v>0.6</v>
      </c>
    </row>
    <row r="22" spans="1:9" ht="38.25">
      <c r="A22" s="11" t="s">
        <v>246</v>
      </c>
      <c r="B22" s="2" t="s">
        <v>28</v>
      </c>
      <c r="C22" s="9">
        <f>0.8-0.5</f>
        <v>0.30000000000000004</v>
      </c>
      <c r="D22" s="9"/>
      <c r="E22" s="9"/>
      <c r="F22" s="9"/>
      <c r="G22" s="5">
        <f t="shared" si="1"/>
        <v>3.6000000000000005</v>
      </c>
      <c r="I22" s="1">
        <v>53.9</v>
      </c>
    </row>
    <row r="23" spans="1:9" ht="38.25">
      <c r="A23" s="102" t="s">
        <v>252</v>
      </c>
      <c r="B23" s="76" t="s">
        <v>249</v>
      </c>
      <c r="C23" s="9">
        <v>0.9</v>
      </c>
      <c r="D23" s="9"/>
      <c r="E23" s="9"/>
      <c r="F23" s="9"/>
      <c r="G23" s="5">
        <f t="shared" si="1"/>
        <v>10.8</v>
      </c>
      <c r="I23" s="1">
        <v>4.8</v>
      </c>
    </row>
    <row r="24" spans="1:7" ht="51">
      <c r="A24" s="103"/>
      <c r="B24" s="76" t="s">
        <v>250</v>
      </c>
      <c r="C24" s="9">
        <v>0.45</v>
      </c>
      <c r="D24" s="9"/>
      <c r="E24" s="9"/>
      <c r="F24" s="9"/>
      <c r="G24" s="5">
        <f t="shared" si="1"/>
        <v>5.4</v>
      </c>
    </row>
    <row r="25" spans="1:8" ht="25.5" customHeight="1">
      <c r="A25" s="104"/>
      <c r="B25" s="75" t="s">
        <v>251</v>
      </c>
      <c r="C25" s="9">
        <v>0</v>
      </c>
      <c r="D25" s="9"/>
      <c r="E25" s="9"/>
      <c r="F25" s="9"/>
      <c r="G25" s="5">
        <f t="shared" si="1"/>
        <v>0</v>
      </c>
      <c r="H25" s="79"/>
    </row>
    <row r="26" spans="1:7" ht="25.5">
      <c r="A26" s="11" t="s">
        <v>247</v>
      </c>
      <c r="B26" s="2" t="s">
        <v>28</v>
      </c>
      <c r="C26" s="9">
        <f>0.8-0.5</f>
        <v>0.30000000000000004</v>
      </c>
      <c r="D26" s="9"/>
      <c r="E26" s="9"/>
      <c r="F26" s="9"/>
      <c r="G26" s="5">
        <f t="shared" si="1"/>
        <v>3.6000000000000005</v>
      </c>
    </row>
    <row r="27" spans="1:7" ht="38.25">
      <c r="A27" s="11" t="s">
        <v>248</v>
      </c>
      <c r="B27" s="2" t="s">
        <v>45</v>
      </c>
      <c r="C27" s="9">
        <v>1</v>
      </c>
      <c r="D27" s="9"/>
      <c r="E27" s="9"/>
      <c r="F27" s="9"/>
      <c r="G27" s="5">
        <f t="shared" si="1"/>
        <v>12</v>
      </c>
    </row>
    <row r="28" spans="1:9" ht="12.75">
      <c r="A28" s="95" t="s">
        <v>46</v>
      </c>
      <c r="B28" s="95"/>
      <c r="C28" s="5">
        <f>SUM(C6:C12)+SUM(C16:C27)-C17-C24</f>
        <v>3.8500000000000005</v>
      </c>
      <c r="D28" s="5">
        <f>SUM(D6:D12)+SUM(D16:D26)-D17</f>
        <v>1.4</v>
      </c>
      <c r="E28" s="5">
        <f>SUM(E6:E12)+SUM(E16:E26)-E17</f>
        <v>0.25</v>
      </c>
      <c r="F28" s="5">
        <f>SUM(F6:F12)+SUM(F16:F26)-F17</f>
        <v>1.6</v>
      </c>
      <c r="G28" s="5">
        <f>SUM(G6:G12)+SUM(G16:G27)-G17-G24</f>
        <v>53.90000000000001</v>
      </c>
      <c r="H28" s="17"/>
      <c r="I28" s="17"/>
    </row>
    <row r="29" spans="1:7" ht="12.75">
      <c r="A29" s="92" t="s">
        <v>8</v>
      </c>
      <c r="B29" s="92"/>
      <c r="C29" s="92"/>
      <c r="D29" s="92"/>
      <c r="E29" s="92"/>
      <c r="F29" s="92"/>
      <c r="G29" s="92"/>
    </row>
    <row r="30" spans="1:7" ht="25.5" customHeight="1">
      <c r="A30" s="94" t="s">
        <v>278</v>
      </c>
      <c r="B30" s="3" t="s">
        <v>268</v>
      </c>
      <c r="C30" s="13"/>
      <c r="D30" s="13">
        <v>3</v>
      </c>
      <c r="E30" s="13"/>
      <c r="F30" s="13"/>
      <c r="G30" s="14">
        <f aca="true" t="shared" si="2" ref="G30:G37">C30*12+D30*4+E30*2+F30</f>
        <v>12</v>
      </c>
    </row>
    <row r="31" spans="1:7" ht="25.5">
      <c r="A31" s="94"/>
      <c r="B31" s="3" t="s">
        <v>269</v>
      </c>
      <c r="C31" s="13"/>
      <c r="D31" s="13">
        <v>1.6</v>
      </c>
      <c r="E31" s="13"/>
      <c r="F31" s="13"/>
      <c r="G31" s="14">
        <f t="shared" si="2"/>
        <v>6.4</v>
      </c>
    </row>
    <row r="32" spans="1:7" ht="38.25">
      <c r="A32" s="3" t="s">
        <v>124</v>
      </c>
      <c r="B32" s="3" t="s">
        <v>226</v>
      </c>
      <c r="C32" s="13"/>
      <c r="D32" s="13"/>
      <c r="E32" s="13"/>
      <c r="F32" s="13">
        <v>1.5</v>
      </c>
      <c r="G32" s="14">
        <f t="shared" si="2"/>
        <v>1.5</v>
      </c>
    </row>
    <row r="33" spans="1:7" ht="38.25">
      <c r="A33" s="2" t="s">
        <v>258</v>
      </c>
      <c r="B33" s="3" t="s">
        <v>28</v>
      </c>
      <c r="C33" s="13">
        <v>1</v>
      </c>
      <c r="D33" s="13"/>
      <c r="E33" s="13"/>
      <c r="F33" s="13"/>
      <c r="G33" s="14">
        <f t="shared" si="2"/>
        <v>12</v>
      </c>
    </row>
    <row r="34" spans="1:7" ht="54" customHeight="1">
      <c r="A34" s="84" t="s">
        <v>259</v>
      </c>
      <c r="B34" s="3" t="s">
        <v>253</v>
      </c>
      <c r="C34" s="23"/>
      <c r="D34" s="7">
        <v>1.25</v>
      </c>
      <c r="E34" s="13"/>
      <c r="F34" s="13"/>
      <c r="G34" s="14">
        <f t="shared" si="2"/>
        <v>5</v>
      </c>
    </row>
    <row r="35" spans="1:7" ht="25.5">
      <c r="A35" s="3" t="s">
        <v>19</v>
      </c>
      <c r="B35" s="3" t="s">
        <v>53</v>
      </c>
      <c r="C35" s="13">
        <v>0.2</v>
      </c>
      <c r="D35" s="13"/>
      <c r="E35" s="13"/>
      <c r="F35" s="13"/>
      <c r="G35" s="14">
        <f t="shared" si="2"/>
        <v>2.4000000000000004</v>
      </c>
    </row>
    <row r="36" spans="1:7" ht="51">
      <c r="A36" s="3" t="s">
        <v>231</v>
      </c>
      <c r="B36" s="2" t="s">
        <v>181</v>
      </c>
      <c r="C36" s="9"/>
      <c r="D36" s="9"/>
      <c r="E36" s="9"/>
      <c r="F36" s="13">
        <v>1</v>
      </c>
      <c r="G36" s="14">
        <f t="shared" si="2"/>
        <v>1</v>
      </c>
    </row>
    <row r="37" spans="1:7" ht="38.25">
      <c r="A37" s="3" t="s">
        <v>180</v>
      </c>
      <c r="B37" s="2" t="s">
        <v>182</v>
      </c>
      <c r="C37" s="9"/>
      <c r="D37" s="9"/>
      <c r="E37" s="9"/>
      <c r="F37" s="13">
        <v>1</v>
      </c>
      <c r="G37" s="14">
        <f t="shared" si="2"/>
        <v>1</v>
      </c>
    </row>
    <row r="38" spans="1:7" ht="12.75">
      <c r="A38" s="95" t="s">
        <v>101</v>
      </c>
      <c r="B38" s="95"/>
      <c r="C38" s="5">
        <f>C30+C32+C33+C35+C36+C34+C37</f>
        <v>1.2</v>
      </c>
      <c r="D38" s="5">
        <f>D30+D32+D33+D35+D36+D34+D37</f>
        <v>4.25</v>
      </c>
      <c r="E38" s="5">
        <f>E30+E32+E33+E35+E36+E34+E37</f>
        <v>0</v>
      </c>
      <c r="F38" s="5">
        <f>F30+F32+F33+F35+F36+F34+F37</f>
        <v>3.5</v>
      </c>
      <c r="G38" s="5">
        <f>G30+G32+G33+G35+G36+G34+G37</f>
        <v>34.9</v>
      </c>
    </row>
    <row r="39" spans="1:7" ht="12.75">
      <c r="A39" s="92" t="s">
        <v>41</v>
      </c>
      <c r="B39" s="92"/>
      <c r="C39" s="92"/>
      <c r="D39" s="92"/>
      <c r="E39" s="92"/>
      <c r="F39" s="92"/>
      <c r="G39" s="92"/>
    </row>
    <row r="40" spans="1:8" ht="38.25">
      <c r="A40" s="3" t="s">
        <v>232</v>
      </c>
      <c r="B40" s="2" t="s">
        <v>182</v>
      </c>
      <c r="C40" s="7"/>
      <c r="D40" s="7"/>
      <c r="E40" s="7">
        <v>1</v>
      </c>
      <c r="F40" s="7"/>
      <c r="G40" s="8">
        <f>C40*12+D40*4+E40*2+F40</f>
        <v>2</v>
      </c>
      <c r="H40" s="1" t="s">
        <v>32</v>
      </c>
    </row>
    <row r="41" spans="1:7" ht="25.5">
      <c r="A41" s="3" t="s">
        <v>83</v>
      </c>
      <c r="B41" s="3" t="s">
        <v>84</v>
      </c>
      <c r="C41" s="9"/>
      <c r="D41" s="9"/>
      <c r="E41" s="9"/>
      <c r="F41" s="9">
        <v>0.8</v>
      </c>
      <c r="G41" s="8">
        <f>C41*12+D41*4+E41*2+F41</f>
        <v>0.8</v>
      </c>
    </row>
    <row r="42" spans="1:7" ht="25.5">
      <c r="A42" s="3" t="s">
        <v>48</v>
      </c>
      <c r="B42" s="3" t="s">
        <v>52</v>
      </c>
      <c r="C42" s="9">
        <v>0.7</v>
      </c>
      <c r="D42" s="9"/>
      <c r="E42" s="9"/>
      <c r="F42" s="9"/>
      <c r="G42" s="8">
        <f>C42*12+D42*4+E42*2+F42</f>
        <v>8.399999999999999</v>
      </c>
    </row>
    <row r="43" spans="1:7" ht="12.75">
      <c r="A43" s="95" t="s">
        <v>102</v>
      </c>
      <c r="B43" s="95"/>
      <c r="C43" s="5">
        <f>SUM(C40:C42)</f>
        <v>0.7</v>
      </c>
      <c r="D43" s="5">
        <f>SUM(D40:D42)</f>
        <v>0</v>
      </c>
      <c r="E43" s="5">
        <f>SUM(E40:E42)</f>
        <v>1</v>
      </c>
      <c r="F43" s="5">
        <f>SUM(F40:F42)</f>
        <v>0.8</v>
      </c>
      <c r="G43" s="5">
        <f>SUM(G40:G42)</f>
        <v>11.2</v>
      </c>
    </row>
    <row r="44" spans="1:7" ht="12.75">
      <c r="A44" s="119" t="s">
        <v>40</v>
      </c>
      <c r="B44" s="120"/>
      <c r="C44" s="5">
        <f>C28+C38+C43</f>
        <v>5.750000000000001</v>
      </c>
      <c r="D44" s="5">
        <f>D28+D38+D43</f>
        <v>5.65</v>
      </c>
      <c r="E44" s="5">
        <f>E28+E38+E43</f>
        <v>1.25</v>
      </c>
      <c r="F44" s="5">
        <f>F28+F38+F43</f>
        <v>5.8999999999999995</v>
      </c>
      <c r="G44" s="5">
        <f>G28+G38+G43</f>
        <v>100.00000000000001</v>
      </c>
    </row>
    <row r="45" spans="1:7" ht="12.75" customHeight="1">
      <c r="A45" s="95" t="s">
        <v>9</v>
      </c>
      <c r="B45" s="95"/>
      <c r="C45" s="95"/>
      <c r="D45" s="95"/>
      <c r="E45" s="95"/>
      <c r="F45" s="95"/>
      <c r="G45" s="95"/>
    </row>
    <row r="47" spans="3:6" ht="12.75" hidden="1">
      <c r="C47" s="1">
        <v>7</v>
      </c>
      <c r="D47" s="1">
        <v>2</v>
      </c>
      <c r="E47" s="1">
        <v>2.25</v>
      </c>
      <c r="F47" s="1">
        <v>3.5</v>
      </c>
    </row>
    <row r="48" spans="1:7" ht="37.5" customHeight="1">
      <c r="A48" s="88" t="s">
        <v>183</v>
      </c>
      <c r="B48" s="89"/>
      <c r="C48" s="89"/>
      <c r="D48" s="89"/>
      <c r="E48" s="89"/>
      <c r="F48" s="89"/>
      <c r="G48" s="89"/>
    </row>
    <row r="51" ht="12.75">
      <c r="C51" s="1">
        <f>C44*3+F44</f>
        <v>23.150000000000002</v>
      </c>
    </row>
  </sheetData>
  <sheetProtection/>
  <mergeCells count="17">
    <mergeCell ref="A23:A25"/>
    <mergeCell ref="A48:G48"/>
    <mergeCell ref="A45:G45"/>
    <mergeCell ref="A38:B38"/>
    <mergeCell ref="A43:B43"/>
    <mergeCell ref="A39:G39"/>
    <mergeCell ref="A44:B44"/>
    <mergeCell ref="A12:A15"/>
    <mergeCell ref="A30:A31"/>
    <mergeCell ref="A29:G29"/>
    <mergeCell ref="A1:G1"/>
    <mergeCell ref="A2:G2"/>
    <mergeCell ref="C3:G3"/>
    <mergeCell ref="A28:B28"/>
    <mergeCell ref="A4:G4"/>
    <mergeCell ref="A8:F8"/>
    <mergeCell ref="A16:A18"/>
  </mergeCells>
  <printOptions/>
  <pageMargins left="0" right="0" top="0" bottom="0" header="0.5118110236220472" footer="0.5118110236220472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31">
      <selection activeCell="C48" sqref="C48"/>
    </sheetView>
  </sheetViews>
  <sheetFormatPr defaultColWidth="9.140625" defaultRowHeight="12.75"/>
  <cols>
    <col min="1" max="1" width="50.140625" style="1" customWidth="1"/>
    <col min="2" max="2" width="28.8515625" style="1" customWidth="1"/>
    <col min="3" max="3" width="12.57421875" style="1" customWidth="1"/>
    <col min="4" max="4" width="13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1:7" ht="52.5" customHeight="1">
      <c r="A1" s="116" t="s">
        <v>284</v>
      </c>
      <c r="B1" s="116"/>
      <c r="C1" s="116"/>
      <c r="D1" s="116"/>
      <c r="E1" s="116"/>
      <c r="F1" s="116"/>
      <c r="G1" s="116"/>
    </row>
    <row r="2" spans="1:7" ht="26.25" customHeight="1" hidden="1">
      <c r="A2" s="99" t="s">
        <v>12</v>
      </c>
      <c r="B2" s="99"/>
      <c r="C2" s="99"/>
      <c r="D2" s="99"/>
      <c r="E2" s="99"/>
      <c r="F2" s="99"/>
      <c r="G2" s="99"/>
    </row>
    <row r="3" spans="1:7" ht="38.25" customHeight="1">
      <c r="A3" s="4" t="s">
        <v>35</v>
      </c>
      <c r="B3" s="4" t="s">
        <v>0</v>
      </c>
      <c r="C3" s="131" t="s">
        <v>36</v>
      </c>
      <c r="D3" s="132"/>
      <c r="E3" s="132"/>
      <c r="F3" s="132"/>
      <c r="G3" s="133"/>
    </row>
    <row r="4" spans="1:7" ht="12.75" customHeight="1">
      <c r="A4" s="92" t="s">
        <v>39</v>
      </c>
      <c r="B4" s="92"/>
      <c r="C4" s="92"/>
      <c r="D4" s="92"/>
      <c r="E4" s="92"/>
      <c r="F4" s="92"/>
      <c r="G4" s="92"/>
    </row>
    <row r="5" spans="1:7" ht="12.75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63.75">
      <c r="A6" s="2" t="s">
        <v>87</v>
      </c>
      <c r="B6" s="2" t="s">
        <v>18</v>
      </c>
      <c r="C6" s="9"/>
      <c r="D6" s="9"/>
      <c r="E6" s="9"/>
      <c r="F6" s="9">
        <v>1</v>
      </c>
      <c r="G6" s="5">
        <f>C6*12+D6*4+E6*2+F6</f>
        <v>1</v>
      </c>
    </row>
    <row r="7" spans="1:7" ht="63.75">
      <c r="A7" s="2" t="s">
        <v>22</v>
      </c>
      <c r="B7" s="2" t="s">
        <v>34</v>
      </c>
      <c r="C7" s="9"/>
      <c r="D7" s="9">
        <v>0.5</v>
      </c>
      <c r="E7" s="9"/>
      <c r="F7" s="9"/>
      <c r="G7" s="5">
        <f>C7*12+D7*4+E7*2+F7</f>
        <v>2</v>
      </c>
    </row>
    <row r="8" spans="1:7" ht="13.5">
      <c r="A8" s="127" t="s">
        <v>7</v>
      </c>
      <c r="B8" s="128"/>
      <c r="C8" s="128"/>
      <c r="D8" s="128"/>
      <c r="E8" s="128"/>
      <c r="F8" s="129"/>
      <c r="G8" s="19"/>
    </row>
    <row r="9" spans="1:7" ht="12.75">
      <c r="A9" s="2" t="s">
        <v>50</v>
      </c>
      <c r="B9" s="20" t="s">
        <v>29</v>
      </c>
      <c r="C9" s="9">
        <v>0.45</v>
      </c>
      <c r="D9" s="9"/>
      <c r="E9" s="9"/>
      <c r="F9" s="9"/>
      <c r="G9" s="5">
        <f>C9*12+D9*4+E9*2+F9</f>
        <v>5.4</v>
      </c>
    </row>
    <row r="10" spans="1:7" ht="25.5">
      <c r="A10" s="2" t="s">
        <v>49</v>
      </c>
      <c r="B10" s="20" t="s">
        <v>29</v>
      </c>
      <c r="C10" s="9">
        <v>0.5</v>
      </c>
      <c r="D10" s="9"/>
      <c r="E10" s="9"/>
      <c r="F10" s="9"/>
      <c r="G10" s="5">
        <f>C10*12+D10*4+E10*2+F10</f>
        <v>6</v>
      </c>
    </row>
    <row r="11" spans="1:7" ht="25.5" customHeight="1">
      <c r="A11" s="102" t="s">
        <v>235</v>
      </c>
      <c r="B11" s="2" t="s">
        <v>236</v>
      </c>
      <c r="C11" s="9">
        <v>0.45</v>
      </c>
      <c r="D11" s="12"/>
      <c r="E11" s="9"/>
      <c r="F11" s="9"/>
      <c r="G11" s="5">
        <f>C11*12+D11*4+E11*2+F11</f>
        <v>5.4</v>
      </c>
    </row>
    <row r="12" spans="1:13" ht="25.5" customHeight="1">
      <c r="A12" s="103"/>
      <c r="B12" s="2" t="s">
        <v>237</v>
      </c>
      <c r="C12" s="9">
        <v>0.25</v>
      </c>
      <c r="D12" s="12"/>
      <c r="E12" s="9"/>
      <c r="F12" s="9"/>
      <c r="G12" s="5">
        <f>C12*12+D12*4+E12*2+F12</f>
        <v>3</v>
      </c>
      <c r="J12" s="82"/>
      <c r="K12" s="82"/>
      <c r="L12" s="82"/>
      <c r="M12" s="82"/>
    </row>
    <row r="13" spans="1:13" ht="25.5" customHeight="1">
      <c r="A13" s="104"/>
      <c r="B13" s="2" t="s">
        <v>238</v>
      </c>
      <c r="C13" s="9">
        <v>0</v>
      </c>
      <c r="D13" s="12"/>
      <c r="E13" s="9"/>
      <c r="F13" s="9"/>
      <c r="G13" s="5"/>
      <c r="J13" s="82"/>
      <c r="K13" s="82"/>
      <c r="L13" s="82"/>
      <c r="M13" s="82"/>
    </row>
    <row r="14" spans="1:13" ht="63.75">
      <c r="A14" s="11" t="s">
        <v>239</v>
      </c>
      <c r="B14" s="2" t="s">
        <v>29</v>
      </c>
      <c r="C14" s="9"/>
      <c r="D14" s="12"/>
      <c r="E14" s="9">
        <v>0.25</v>
      </c>
      <c r="F14" s="9"/>
      <c r="G14" s="5">
        <f aca="true" t="shared" si="0" ref="G14:G22">C14*12+D14*4+E14*2+F14</f>
        <v>0.5</v>
      </c>
      <c r="J14" s="82"/>
      <c r="K14" s="126"/>
      <c r="L14" s="83"/>
      <c r="M14" s="82"/>
    </row>
    <row r="15" spans="1:13" ht="25.5">
      <c r="A15" s="11" t="s">
        <v>86</v>
      </c>
      <c r="B15" s="2" t="s">
        <v>30</v>
      </c>
      <c r="C15" s="9"/>
      <c r="D15" s="9">
        <v>0.4</v>
      </c>
      <c r="E15" s="9"/>
      <c r="F15" s="9"/>
      <c r="G15" s="5">
        <f t="shared" si="0"/>
        <v>1.6</v>
      </c>
      <c r="J15" s="82"/>
      <c r="K15" s="126"/>
      <c r="L15" s="83"/>
      <c r="M15" s="82"/>
    </row>
    <row r="16" spans="1:13" ht="25.5">
      <c r="A16" s="11" t="s">
        <v>240</v>
      </c>
      <c r="B16" s="2" t="s">
        <v>241</v>
      </c>
      <c r="C16" s="9"/>
      <c r="D16" s="9"/>
      <c r="E16" s="9"/>
      <c r="F16" s="9">
        <v>0.5</v>
      </c>
      <c r="G16" s="5">
        <f t="shared" si="0"/>
        <v>0.5</v>
      </c>
      <c r="J16" s="82"/>
      <c r="K16" s="126"/>
      <c r="L16" s="83"/>
      <c r="M16" s="82"/>
    </row>
    <row r="17" spans="1:13" ht="38.25">
      <c r="A17" s="11" t="s">
        <v>246</v>
      </c>
      <c r="B17" s="2" t="s">
        <v>28</v>
      </c>
      <c r="C17" s="9">
        <f>0.8-0.5</f>
        <v>0.30000000000000004</v>
      </c>
      <c r="D17" s="9"/>
      <c r="E17" s="9"/>
      <c r="F17" s="9"/>
      <c r="G17" s="5">
        <f t="shared" si="0"/>
        <v>3.6000000000000005</v>
      </c>
      <c r="J17" s="82"/>
      <c r="K17" s="82"/>
      <c r="L17" s="82"/>
      <c r="M17" s="82"/>
    </row>
    <row r="18" spans="1:7" ht="38.25">
      <c r="A18" s="102" t="s">
        <v>252</v>
      </c>
      <c r="B18" s="76" t="s">
        <v>249</v>
      </c>
      <c r="C18" s="9">
        <v>1</v>
      </c>
      <c r="D18" s="9"/>
      <c r="E18" s="9"/>
      <c r="F18" s="9"/>
      <c r="G18" s="5">
        <f t="shared" si="0"/>
        <v>12</v>
      </c>
    </row>
    <row r="19" spans="1:7" ht="63.75">
      <c r="A19" s="103"/>
      <c r="B19" s="76" t="s">
        <v>250</v>
      </c>
      <c r="C19" s="9">
        <v>0.5</v>
      </c>
      <c r="D19" s="9"/>
      <c r="E19" s="9"/>
      <c r="F19" s="9"/>
      <c r="G19" s="5">
        <f t="shared" si="0"/>
        <v>6</v>
      </c>
    </row>
    <row r="20" spans="1:7" ht="38.25">
      <c r="A20" s="104"/>
      <c r="B20" s="75" t="s">
        <v>251</v>
      </c>
      <c r="C20" s="9">
        <v>0</v>
      </c>
      <c r="D20" s="9"/>
      <c r="E20" s="9"/>
      <c r="F20" s="9"/>
      <c r="G20" s="5">
        <f t="shared" si="0"/>
        <v>0</v>
      </c>
    </row>
    <row r="21" spans="1:7" ht="63.75" customHeight="1">
      <c r="A21" s="11" t="s">
        <v>247</v>
      </c>
      <c r="B21" s="2" t="s">
        <v>28</v>
      </c>
      <c r="C21" s="9">
        <f>0.8-0.5</f>
        <v>0.30000000000000004</v>
      </c>
      <c r="D21" s="9"/>
      <c r="E21" s="9"/>
      <c r="F21" s="9"/>
      <c r="G21" s="5">
        <f t="shared" si="0"/>
        <v>3.6000000000000005</v>
      </c>
    </row>
    <row r="22" spans="1:7" ht="38.25" customHeight="1">
      <c r="A22" s="11" t="s">
        <v>248</v>
      </c>
      <c r="B22" s="2" t="s">
        <v>45</v>
      </c>
      <c r="C22" s="9">
        <v>1</v>
      </c>
      <c r="D22" s="9"/>
      <c r="E22" s="9"/>
      <c r="F22" s="9"/>
      <c r="G22" s="5">
        <f t="shared" si="0"/>
        <v>12</v>
      </c>
    </row>
    <row r="23" spans="1:8" ht="12.75" customHeight="1">
      <c r="A23" s="119" t="s">
        <v>46</v>
      </c>
      <c r="B23" s="120"/>
      <c r="C23" s="5">
        <f>SUM(C6:C22)-C12-C19</f>
        <v>4</v>
      </c>
      <c r="D23" s="5">
        <f>SUM(D6:D21)-D12</f>
        <v>0.9</v>
      </c>
      <c r="E23" s="5">
        <f>SUM(E6:E21)-E12</f>
        <v>0.25</v>
      </c>
      <c r="F23" s="5">
        <f>SUM(F6:F21)-F12</f>
        <v>1.5</v>
      </c>
      <c r="G23" s="5">
        <f>SUM(G6:G22)-G12-G19</f>
        <v>53.6</v>
      </c>
      <c r="H23" s="17"/>
    </row>
    <row r="24" spans="1:7" ht="12.75">
      <c r="A24" s="92" t="s">
        <v>8</v>
      </c>
      <c r="B24" s="92"/>
      <c r="C24" s="92"/>
      <c r="D24" s="92"/>
      <c r="E24" s="92"/>
      <c r="F24" s="92"/>
      <c r="G24" s="92"/>
    </row>
    <row r="25" spans="1:7" ht="25.5" customHeight="1">
      <c r="A25" s="94" t="s">
        <v>278</v>
      </c>
      <c r="B25" s="3" t="s">
        <v>268</v>
      </c>
      <c r="C25" s="13"/>
      <c r="D25" s="13">
        <v>3</v>
      </c>
      <c r="E25" s="13"/>
      <c r="F25" s="13"/>
      <c r="G25" s="14">
        <f>C25*12+D25*4+E25*2+F25</f>
        <v>12</v>
      </c>
    </row>
    <row r="26" spans="1:7" ht="25.5">
      <c r="A26" s="94"/>
      <c r="B26" s="3" t="s">
        <v>269</v>
      </c>
      <c r="C26" s="13"/>
      <c r="D26" s="13">
        <v>1.6</v>
      </c>
      <c r="E26" s="13"/>
      <c r="F26" s="13"/>
      <c r="G26" s="14">
        <f>C26*12+D26*4+E26*2+F26</f>
        <v>6.4</v>
      </c>
    </row>
    <row r="27" spans="1:7" ht="38.25">
      <c r="A27" s="3" t="str">
        <f>'интернат 1'!A32</f>
        <v>Потребление коммунальных услуг в натуральном выражении не превышает утвержденные лимиты натурального потребления</v>
      </c>
      <c r="B27" s="3" t="str">
        <f>'интернат 1'!B32</f>
        <v>не превышает лимиты натурального потребления</v>
      </c>
      <c r="C27" s="13"/>
      <c r="D27" s="13"/>
      <c r="E27" s="13"/>
      <c r="F27" s="13">
        <v>1.5</v>
      </c>
      <c r="G27" s="14">
        <f aca="true" t="shared" si="1" ref="G27:G32">C27*12+D27*4+E27*2+F27</f>
        <v>1.5</v>
      </c>
    </row>
    <row r="28" spans="1:7" ht="38.25">
      <c r="A28" s="2" t="s">
        <v>258</v>
      </c>
      <c r="B28" s="3" t="s">
        <v>28</v>
      </c>
      <c r="C28" s="13">
        <v>1</v>
      </c>
      <c r="D28" s="13"/>
      <c r="E28" s="13"/>
      <c r="F28" s="13"/>
      <c r="G28" s="14">
        <f t="shared" si="1"/>
        <v>12</v>
      </c>
    </row>
    <row r="29" spans="1:7" ht="51">
      <c r="A29" s="84" t="s">
        <v>259</v>
      </c>
      <c r="B29" s="3" t="s">
        <v>253</v>
      </c>
      <c r="C29" s="23"/>
      <c r="D29" s="7">
        <v>1.25</v>
      </c>
      <c r="E29" s="13"/>
      <c r="F29" s="13"/>
      <c r="G29" s="14">
        <f t="shared" si="1"/>
        <v>5</v>
      </c>
    </row>
    <row r="30" spans="1:7" ht="25.5">
      <c r="A30" s="3" t="s">
        <v>19</v>
      </c>
      <c r="B30" s="3" t="s">
        <v>53</v>
      </c>
      <c r="C30" s="13">
        <v>0.2</v>
      </c>
      <c r="D30" s="13"/>
      <c r="E30" s="13"/>
      <c r="F30" s="13"/>
      <c r="G30" s="14">
        <f t="shared" si="1"/>
        <v>2.4000000000000004</v>
      </c>
    </row>
    <row r="31" spans="1:7" ht="51">
      <c r="A31" s="3" t="s">
        <v>231</v>
      </c>
      <c r="B31" s="2" t="s">
        <v>181</v>
      </c>
      <c r="C31" s="9"/>
      <c r="D31" s="9"/>
      <c r="E31" s="9"/>
      <c r="F31" s="13">
        <v>1</v>
      </c>
      <c r="G31" s="14">
        <f t="shared" si="1"/>
        <v>1</v>
      </c>
    </row>
    <row r="32" spans="1:7" ht="38.25">
      <c r="A32" s="3" t="s">
        <v>180</v>
      </c>
      <c r="B32" s="2" t="s">
        <v>182</v>
      </c>
      <c r="C32" s="9"/>
      <c r="D32" s="9"/>
      <c r="E32" s="9"/>
      <c r="F32" s="13">
        <v>1</v>
      </c>
      <c r="G32" s="14">
        <f t="shared" si="1"/>
        <v>1</v>
      </c>
    </row>
    <row r="33" spans="1:7" ht="12.75">
      <c r="A33" s="130" t="s">
        <v>101</v>
      </c>
      <c r="B33" s="120"/>
      <c r="C33" s="5">
        <f>C25+C27+C28+C30+C31+C29+C32</f>
        <v>1.2</v>
      </c>
      <c r="D33" s="5">
        <f>D25+D27+D28+D30+D31+D29+D32</f>
        <v>4.25</v>
      </c>
      <c r="E33" s="5">
        <f>E25+E27+E28+E30+E31+E29+E32</f>
        <v>0</v>
      </c>
      <c r="F33" s="5">
        <f>F25+F27+F28+F30+F31+F29+F32</f>
        <v>3.5</v>
      </c>
      <c r="G33" s="5">
        <f>G25+G27+G28+G30+G31+G29+G32</f>
        <v>34.9</v>
      </c>
    </row>
    <row r="34" spans="1:7" ht="12.75">
      <c r="A34" s="92" t="s">
        <v>41</v>
      </c>
      <c r="B34" s="92"/>
      <c r="C34" s="92"/>
      <c r="D34" s="92"/>
      <c r="E34" s="92"/>
      <c r="F34" s="92"/>
      <c r="G34" s="92"/>
    </row>
    <row r="35" spans="1:8" ht="38.25">
      <c r="A35" s="3" t="s">
        <v>232</v>
      </c>
      <c r="B35" s="2" t="s">
        <v>182</v>
      </c>
      <c r="C35" s="7"/>
      <c r="D35" s="7"/>
      <c r="E35" s="7">
        <v>1.1</v>
      </c>
      <c r="F35" s="7"/>
      <c r="G35" s="8">
        <f>C35*12+D35*4+E35*2+F35</f>
        <v>2.2</v>
      </c>
      <c r="H35" s="1" t="s">
        <v>32</v>
      </c>
    </row>
    <row r="36" spans="1:7" ht="38.25">
      <c r="A36" s="3" t="s">
        <v>83</v>
      </c>
      <c r="B36" s="3" t="s">
        <v>84</v>
      </c>
      <c r="C36" s="9"/>
      <c r="D36" s="9"/>
      <c r="E36" s="9"/>
      <c r="F36" s="9">
        <v>0.9</v>
      </c>
      <c r="G36" s="8">
        <f>C36*12+D36*4+E36*2+F36</f>
        <v>0.9</v>
      </c>
    </row>
    <row r="37" spans="1:7" ht="25.5">
      <c r="A37" s="21" t="s">
        <v>48</v>
      </c>
      <c r="B37" s="3" t="s">
        <v>52</v>
      </c>
      <c r="C37" s="9">
        <v>0.7</v>
      </c>
      <c r="D37" s="9"/>
      <c r="E37" s="9"/>
      <c r="F37" s="9"/>
      <c r="G37" s="8">
        <f>C37*12+D37*4+E37*2+F37</f>
        <v>8.399999999999999</v>
      </c>
    </row>
    <row r="38" spans="1:7" ht="12.75">
      <c r="A38" s="130" t="s">
        <v>102</v>
      </c>
      <c r="B38" s="120"/>
      <c r="C38" s="5">
        <f>SUM(C35:C37)</f>
        <v>0.7</v>
      </c>
      <c r="D38" s="5">
        <f>SUM(D35:D37)</f>
        <v>0</v>
      </c>
      <c r="E38" s="5">
        <f>SUM(E35:E37)</f>
        <v>1.1</v>
      </c>
      <c r="F38" s="5">
        <f>SUM(F35:F37)</f>
        <v>0.9</v>
      </c>
      <c r="G38" s="5">
        <f>SUM(G35:G37)</f>
        <v>11.499999999999998</v>
      </c>
    </row>
    <row r="39" spans="1:7" ht="12.75">
      <c r="A39" s="121" t="s">
        <v>40</v>
      </c>
      <c r="B39" s="122"/>
      <c r="C39" s="35">
        <f>C23+C33+C38</f>
        <v>5.9</v>
      </c>
      <c r="D39" s="35">
        <f>D23+D33+D38</f>
        <v>5.15</v>
      </c>
      <c r="E39" s="35">
        <f>E23+E33+E38</f>
        <v>1.35</v>
      </c>
      <c r="F39" s="35">
        <f>F23+F33+F38</f>
        <v>5.9</v>
      </c>
      <c r="G39" s="35">
        <f>G23+G33+G38</f>
        <v>100</v>
      </c>
    </row>
    <row r="40" spans="1:7" ht="12.75" customHeight="1">
      <c r="A40" s="123" t="s">
        <v>9</v>
      </c>
      <c r="B40" s="124"/>
      <c r="C40" s="124"/>
      <c r="D40" s="124"/>
      <c r="E40" s="124"/>
      <c r="F40" s="124"/>
      <c r="G40" s="125"/>
    </row>
    <row r="42" spans="3:6" ht="12.75" hidden="1">
      <c r="C42" s="1">
        <v>7</v>
      </c>
      <c r="D42" s="1">
        <v>2</v>
      </c>
      <c r="E42" s="1">
        <v>2.25</v>
      </c>
      <c r="F42" s="1">
        <v>3.5</v>
      </c>
    </row>
    <row r="43" spans="1:7" ht="43.5" customHeight="1">
      <c r="A43" s="88" t="s">
        <v>183</v>
      </c>
      <c r="B43" s="89"/>
      <c r="C43" s="89"/>
      <c r="D43" s="89"/>
      <c r="E43" s="89"/>
      <c r="F43" s="89"/>
      <c r="G43" s="89"/>
    </row>
    <row r="47" ht="12.75">
      <c r="C47" s="1">
        <f>C39*3+F39</f>
        <v>23.6</v>
      </c>
    </row>
  </sheetData>
  <sheetProtection/>
  <mergeCells count="17">
    <mergeCell ref="A38:B38"/>
    <mergeCell ref="A1:G1"/>
    <mergeCell ref="A2:G2"/>
    <mergeCell ref="C3:G3"/>
    <mergeCell ref="A23:B23"/>
    <mergeCell ref="A4:G4"/>
    <mergeCell ref="A18:A20"/>
    <mergeCell ref="A39:B39"/>
    <mergeCell ref="A34:G34"/>
    <mergeCell ref="A43:G43"/>
    <mergeCell ref="A40:G40"/>
    <mergeCell ref="K14:K16"/>
    <mergeCell ref="A8:F8"/>
    <mergeCell ref="A24:G24"/>
    <mergeCell ref="A25:A26"/>
    <mergeCell ref="A11:A13"/>
    <mergeCell ref="A33:B33"/>
  </mergeCells>
  <printOptions/>
  <pageMargins left="0" right="0" top="0" bottom="0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55"/>
  <sheetViews>
    <sheetView view="pageBreakPreview" zoomScale="85" zoomScaleSheetLayoutView="85" zoomScalePageLayoutView="0" workbookViewId="0" topLeftCell="A40">
      <selection activeCell="C56" sqref="C56"/>
    </sheetView>
  </sheetViews>
  <sheetFormatPr defaultColWidth="9.140625" defaultRowHeight="12.75"/>
  <cols>
    <col min="1" max="1" width="50.140625" style="1" customWidth="1"/>
    <col min="2" max="2" width="28.8515625" style="1" customWidth="1"/>
    <col min="3" max="3" width="12.57421875" style="1" customWidth="1"/>
    <col min="4" max="4" width="13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1:14" ht="34.5" customHeight="1">
      <c r="A1" s="116" t="s">
        <v>285</v>
      </c>
      <c r="B1" s="116"/>
      <c r="C1" s="116"/>
      <c r="D1" s="116"/>
      <c r="E1" s="116"/>
      <c r="F1" s="116"/>
      <c r="G1" s="116"/>
      <c r="H1" s="114"/>
      <c r="I1" s="114"/>
      <c r="J1" s="114"/>
      <c r="K1" s="114"/>
      <c r="L1" s="114"/>
      <c r="M1" s="114"/>
      <c r="N1" s="114"/>
    </row>
    <row r="2" spans="1:7" ht="26.25" customHeight="1" hidden="1">
      <c r="A2" s="99" t="s">
        <v>12</v>
      </c>
      <c r="B2" s="99"/>
      <c r="C2" s="99"/>
      <c r="D2" s="99"/>
      <c r="E2" s="99"/>
      <c r="F2" s="99"/>
      <c r="G2" s="99"/>
    </row>
    <row r="3" spans="1:7" ht="31.5" customHeight="1">
      <c r="A3" s="4" t="s">
        <v>35</v>
      </c>
      <c r="B3" s="4" t="s">
        <v>0</v>
      </c>
      <c r="C3" s="100" t="s">
        <v>36</v>
      </c>
      <c r="D3" s="101"/>
      <c r="E3" s="101"/>
      <c r="F3" s="101"/>
      <c r="G3" s="101"/>
    </row>
    <row r="4" spans="1:7" ht="12.75" customHeight="1">
      <c r="A4" s="92" t="s">
        <v>39</v>
      </c>
      <c r="B4" s="92"/>
      <c r="C4" s="92"/>
      <c r="D4" s="92"/>
      <c r="E4" s="92"/>
      <c r="F4" s="92"/>
      <c r="G4" s="92"/>
    </row>
    <row r="5" spans="1:7" ht="12.75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25.5">
      <c r="A6" s="102" t="s">
        <v>16</v>
      </c>
      <c r="B6" s="11" t="s">
        <v>15</v>
      </c>
      <c r="C6" s="23">
        <v>0.6</v>
      </c>
      <c r="D6" s="23"/>
      <c r="E6" s="5"/>
      <c r="F6" s="5"/>
      <c r="G6" s="5">
        <f aca="true" t="shared" si="0" ref="G6:G12">C6*12+D6*4+E6*2+F6</f>
        <v>7.199999999999999</v>
      </c>
    </row>
    <row r="7" spans="1:7" ht="25.5">
      <c r="A7" s="104"/>
      <c r="B7" s="11" t="s">
        <v>44</v>
      </c>
      <c r="C7" s="23">
        <v>0.4</v>
      </c>
      <c r="D7" s="23"/>
      <c r="E7" s="5"/>
      <c r="F7" s="5"/>
      <c r="G7" s="5">
        <f t="shared" si="0"/>
        <v>4.800000000000001</v>
      </c>
    </row>
    <row r="8" spans="1:7" ht="38.25">
      <c r="A8" s="11" t="s">
        <v>248</v>
      </c>
      <c r="B8" s="11" t="s">
        <v>45</v>
      </c>
      <c r="C8" s="23">
        <f>0.3+0.4</f>
        <v>0.7</v>
      </c>
      <c r="D8" s="23"/>
      <c r="E8" s="5"/>
      <c r="F8" s="5"/>
      <c r="G8" s="5">
        <f t="shared" si="0"/>
        <v>8.399999999999999</v>
      </c>
    </row>
    <row r="9" spans="1:7" ht="12.75">
      <c r="A9" s="109" t="s">
        <v>80</v>
      </c>
      <c r="B9" s="11" t="s">
        <v>23</v>
      </c>
      <c r="C9" s="23"/>
      <c r="D9" s="23">
        <v>0.4</v>
      </c>
      <c r="E9" s="5"/>
      <c r="F9" s="5"/>
      <c r="G9" s="5">
        <f t="shared" si="0"/>
        <v>1.6</v>
      </c>
    </row>
    <row r="10" spans="1:7" ht="12.75">
      <c r="A10" s="109"/>
      <c r="B10" s="11" t="s">
        <v>17</v>
      </c>
      <c r="C10" s="23"/>
      <c r="D10" s="23">
        <v>0.2</v>
      </c>
      <c r="E10" s="5"/>
      <c r="F10" s="5"/>
      <c r="G10" s="5">
        <f t="shared" si="0"/>
        <v>0.8</v>
      </c>
    </row>
    <row r="11" spans="1:7" ht="63.75">
      <c r="A11" s="2" t="s">
        <v>87</v>
      </c>
      <c r="B11" s="2" t="s">
        <v>18</v>
      </c>
      <c r="C11" s="9"/>
      <c r="D11" s="9"/>
      <c r="E11" s="9"/>
      <c r="F11" s="9">
        <v>1</v>
      </c>
      <c r="G11" s="5">
        <f t="shared" si="0"/>
        <v>1</v>
      </c>
    </row>
    <row r="12" spans="1:7" ht="63.75">
      <c r="A12" s="2" t="s">
        <v>22</v>
      </c>
      <c r="B12" s="2" t="s">
        <v>34</v>
      </c>
      <c r="C12" s="9"/>
      <c r="D12" s="9">
        <v>0.8</v>
      </c>
      <c r="E12" s="9"/>
      <c r="F12" s="9"/>
      <c r="G12" s="5">
        <f t="shared" si="0"/>
        <v>3.2</v>
      </c>
    </row>
    <row r="13" spans="1:7" ht="13.5">
      <c r="A13" s="97" t="s">
        <v>7</v>
      </c>
      <c r="B13" s="97"/>
      <c r="C13" s="97"/>
      <c r="D13" s="97"/>
      <c r="E13" s="97"/>
      <c r="F13" s="97"/>
      <c r="G13" s="19"/>
    </row>
    <row r="14" spans="1:7" ht="76.5">
      <c r="A14" s="2" t="s">
        <v>177</v>
      </c>
      <c r="B14" s="67" t="s">
        <v>29</v>
      </c>
      <c r="C14" s="9">
        <v>0.1</v>
      </c>
      <c r="D14" s="9"/>
      <c r="E14" s="9"/>
      <c r="F14" s="9"/>
      <c r="G14" s="5">
        <f aca="true" t="shared" si="1" ref="G14:G22">C14*12+D14*4+E14*2+F14</f>
        <v>1.2000000000000002</v>
      </c>
    </row>
    <row r="15" spans="1:7" ht="38.25">
      <c r="A15" s="2" t="s">
        <v>178</v>
      </c>
      <c r="B15" s="2" t="s">
        <v>85</v>
      </c>
      <c r="C15" s="65">
        <v>0.1</v>
      </c>
      <c r="D15" s="12"/>
      <c r="E15" s="9"/>
      <c r="F15" s="9"/>
      <c r="G15" s="5">
        <f t="shared" si="1"/>
        <v>1.2000000000000002</v>
      </c>
    </row>
    <row r="16" spans="1:7" ht="12.75" customHeight="1">
      <c r="A16" s="102" t="s">
        <v>245</v>
      </c>
      <c r="B16" s="20" t="s">
        <v>25</v>
      </c>
      <c r="C16" s="65">
        <v>0.5</v>
      </c>
      <c r="D16" s="12"/>
      <c r="E16" s="9"/>
      <c r="F16" s="9"/>
      <c r="G16" s="5">
        <f t="shared" si="1"/>
        <v>6</v>
      </c>
    </row>
    <row r="17" spans="1:7" ht="12.75">
      <c r="A17" s="103"/>
      <c r="B17" s="20" t="s">
        <v>234</v>
      </c>
      <c r="C17" s="65">
        <v>0.25</v>
      </c>
      <c r="D17" s="12"/>
      <c r="E17" s="9"/>
      <c r="F17" s="9"/>
      <c r="G17" s="5">
        <f t="shared" si="1"/>
        <v>3</v>
      </c>
    </row>
    <row r="18" spans="1:7" ht="12.75">
      <c r="A18" s="103"/>
      <c r="B18" s="20" t="s">
        <v>243</v>
      </c>
      <c r="C18" s="65">
        <v>0.1</v>
      </c>
      <c r="D18" s="12"/>
      <c r="E18" s="9"/>
      <c r="F18" s="9"/>
      <c r="G18" s="5">
        <f t="shared" si="1"/>
        <v>1.2000000000000002</v>
      </c>
    </row>
    <row r="19" spans="1:7" ht="12.75">
      <c r="A19" s="104"/>
      <c r="B19" s="20" t="s">
        <v>244</v>
      </c>
      <c r="C19" s="65">
        <v>0</v>
      </c>
      <c r="D19" s="12"/>
      <c r="E19" s="9"/>
      <c r="F19" s="9"/>
      <c r="G19" s="5">
        <f t="shared" si="1"/>
        <v>0</v>
      </c>
    </row>
    <row r="20" spans="1:7" ht="30.75" customHeight="1">
      <c r="A20" s="102" t="s">
        <v>235</v>
      </c>
      <c r="B20" s="2" t="s">
        <v>236</v>
      </c>
      <c r="C20" s="65">
        <v>0.45</v>
      </c>
      <c r="D20" s="12"/>
      <c r="E20" s="9"/>
      <c r="F20" s="9"/>
      <c r="G20" s="5">
        <f>C20*12+D20*4+E20*2+F20</f>
        <v>5.4</v>
      </c>
    </row>
    <row r="21" spans="1:7" ht="38.25" customHeight="1">
      <c r="A21" s="103"/>
      <c r="B21" s="2" t="s">
        <v>237</v>
      </c>
      <c r="C21" s="65">
        <v>0.25</v>
      </c>
      <c r="D21" s="12"/>
      <c r="E21" s="9"/>
      <c r="F21" s="9"/>
      <c r="G21" s="5">
        <f t="shared" si="1"/>
        <v>3</v>
      </c>
    </row>
    <row r="22" spans="1:7" ht="12.75">
      <c r="A22" s="104"/>
      <c r="B22" s="2" t="s">
        <v>238</v>
      </c>
      <c r="C22" s="65">
        <v>0</v>
      </c>
      <c r="D22" s="12"/>
      <c r="E22" s="9"/>
      <c r="F22" s="9"/>
      <c r="G22" s="5">
        <f t="shared" si="1"/>
        <v>0</v>
      </c>
    </row>
    <row r="23" spans="1:7" ht="63.75">
      <c r="A23" s="11" t="s">
        <v>239</v>
      </c>
      <c r="B23" s="2" t="s">
        <v>29</v>
      </c>
      <c r="C23" s="9"/>
      <c r="D23" s="12"/>
      <c r="E23" s="9">
        <v>0.25</v>
      </c>
      <c r="F23" s="9"/>
      <c r="G23" s="5">
        <f aca="true" t="shared" si="2" ref="G23:G30">C23*12+D23*4+E23*2+F23</f>
        <v>0.5</v>
      </c>
    </row>
    <row r="24" spans="1:7" ht="25.5">
      <c r="A24" s="11" t="s">
        <v>86</v>
      </c>
      <c r="B24" s="2" t="s">
        <v>30</v>
      </c>
      <c r="C24" s="9"/>
      <c r="D24" s="9">
        <v>0.2</v>
      </c>
      <c r="E24" s="9"/>
      <c r="F24" s="9"/>
      <c r="G24" s="5">
        <f t="shared" si="2"/>
        <v>0.8</v>
      </c>
    </row>
    <row r="25" spans="1:7" ht="25.5">
      <c r="A25" s="11" t="s">
        <v>240</v>
      </c>
      <c r="B25" s="2" t="s">
        <v>241</v>
      </c>
      <c r="C25" s="9"/>
      <c r="D25" s="9"/>
      <c r="E25" s="9"/>
      <c r="F25" s="9">
        <v>0.6</v>
      </c>
      <c r="G25" s="5">
        <f t="shared" si="2"/>
        <v>0.6</v>
      </c>
    </row>
    <row r="26" spans="1:7" ht="38.25">
      <c r="A26" s="11" t="s">
        <v>246</v>
      </c>
      <c r="B26" s="2" t="s">
        <v>28</v>
      </c>
      <c r="C26" s="9">
        <f>0.4-0.1</f>
        <v>0.30000000000000004</v>
      </c>
      <c r="D26" s="9"/>
      <c r="E26" s="9"/>
      <c r="F26" s="9"/>
      <c r="G26" s="5">
        <f t="shared" si="2"/>
        <v>3.6000000000000005</v>
      </c>
    </row>
    <row r="27" spans="1:7" ht="38.25">
      <c r="A27" s="105" t="s">
        <v>252</v>
      </c>
      <c r="B27" s="76" t="s">
        <v>249</v>
      </c>
      <c r="C27" s="9">
        <v>0.8</v>
      </c>
      <c r="D27" s="9"/>
      <c r="E27" s="9"/>
      <c r="F27" s="9"/>
      <c r="G27" s="5">
        <f t="shared" si="2"/>
        <v>9.600000000000001</v>
      </c>
    </row>
    <row r="28" spans="1:7" ht="63.75">
      <c r="A28" s="106"/>
      <c r="B28" s="76" t="s">
        <v>250</v>
      </c>
      <c r="C28" s="9">
        <v>0.4</v>
      </c>
      <c r="D28" s="9"/>
      <c r="E28" s="9"/>
      <c r="F28" s="9"/>
      <c r="G28" s="5">
        <f t="shared" si="2"/>
        <v>4.800000000000001</v>
      </c>
    </row>
    <row r="29" spans="1:7" ht="38.25">
      <c r="A29" s="107"/>
      <c r="B29" s="75" t="s">
        <v>251</v>
      </c>
      <c r="C29" s="9">
        <v>0</v>
      </c>
      <c r="D29" s="9"/>
      <c r="E29" s="9"/>
      <c r="F29" s="9"/>
      <c r="G29" s="5">
        <f t="shared" si="2"/>
        <v>0</v>
      </c>
    </row>
    <row r="30" spans="1:7" ht="25.5">
      <c r="A30" s="11" t="s">
        <v>247</v>
      </c>
      <c r="B30" s="2" t="s">
        <v>28</v>
      </c>
      <c r="C30" s="9">
        <f>0.6-0.3</f>
        <v>0.3</v>
      </c>
      <c r="D30" s="9"/>
      <c r="E30" s="9"/>
      <c r="F30" s="9"/>
      <c r="G30" s="5">
        <f t="shared" si="2"/>
        <v>3.5999999999999996</v>
      </c>
    </row>
    <row r="31" spans="1:7" ht="12.75">
      <c r="A31" s="95" t="s">
        <v>46</v>
      </c>
      <c r="B31" s="95"/>
      <c r="C31" s="36">
        <f>SUM(C11:C16)+C20+C23+C24+C25+C26+C30+C8+C6+C27</f>
        <v>3.8500000000000005</v>
      </c>
      <c r="D31" s="5">
        <f>SUM(D11:D16)+D20+D23+D24+D25+D26+D29+D30+D9</f>
        <v>1.4</v>
      </c>
      <c r="E31" s="5">
        <f>SUM(E11:E16)+E20+E23+E24+E25+E26+E29+E30</f>
        <v>0.25</v>
      </c>
      <c r="F31" s="5">
        <f>SUM(F11:F16)+F20+F23+F24+F25+F26+F29+F30</f>
        <v>1.6</v>
      </c>
      <c r="G31" s="36">
        <f>SUM(G11:G16)+G20+G23+G24+G25+G26+G27+G30+G9+G8+G6</f>
        <v>53.900000000000006</v>
      </c>
    </row>
    <row r="32" spans="1:7" ht="12.75">
      <c r="A32" s="92" t="s">
        <v>8</v>
      </c>
      <c r="B32" s="92"/>
      <c r="C32" s="92"/>
      <c r="D32" s="92"/>
      <c r="E32" s="92"/>
      <c r="F32" s="92"/>
      <c r="G32" s="92"/>
    </row>
    <row r="33" spans="1:7" ht="25.5" customHeight="1">
      <c r="A33" s="94" t="s">
        <v>278</v>
      </c>
      <c r="B33" s="3" t="s">
        <v>268</v>
      </c>
      <c r="C33" s="13"/>
      <c r="D33" s="13">
        <v>3</v>
      </c>
      <c r="E33" s="13"/>
      <c r="F33" s="13"/>
      <c r="G33" s="14">
        <f aca="true" t="shared" si="3" ref="G33:G40">C33*12+D33*4+E33*2+F33</f>
        <v>12</v>
      </c>
    </row>
    <row r="34" spans="1:7" ht="25.5">
      <c r="A34" s="94"/>
      <c r="B34" s="3" t="s">
        <v>269</v>
      </c>
      <c r="C34" s="13"/>
      <c r="D34" s="13">
        <v>1.6</v>
      </c>
      <c r="E34" s="13"/>
      <c r="F34" s="13"/>
      <c r="G34" s="14">
        <f t="shared" si="3"/>
        <v>6.4</v>
      </c>
    </row>
    <row r="35" spans="1:7" ht="38.25">
      <c r="A35" s="3" t="str">
        <f>'интернат 1'!A40</f>
        <v>Удельный вес численности административно-управленческого и вспомогательного персонала в общей численности работников </v>
      </c>
      <c r="B35" s="3" t="str">
        <f>'интернат 1'!B40</f>
        <v>не больше установленного в Соглашении*</v>
      </c>
      <c r="C35" s="13"/>
      <c r="D35" s="13"/>
      <c r="E35" s="13"/>
      <c r="F35" s="13">
        <v>1.5</v>
      </c>
      <c r="G35" s="14">
        <f t="shared" si="3"/>
        <v>1.5</v>
      </c>
    </row>
    <row r="36" spans="1:7" ht="38.25">
      <c r="A36" s="2" t="s">
        <v>258</v>
      </c>
      <c r="B36" s="3" t="s">
        <v>28</v>
      </c>
      <c r="C36" s="13">
        <v>1</v>
      </c>
      <c r="D36" s="13"/>
      <c r="E36" s="13"/>
      <c r="F36" s="13"/>
      <c r="G36" s="14">
        <f t="shared" si="3"/>
        <v>12</v>
      </c>
    </row>
    <row r="37" spans="1:7" ht="51">
      <c r="A37" s="84" t="s">
        <v>259</v>
      </c>
      <c r="B37" s="3" t="s">
        <v>253</v>
      </c>
      <c r="C37" s="23"/>
      <c r="D37" s="7">
        <v>1.25</v>
      </c>
      <c r="E37" s="13"/>
      <c r="F37" s="13"/>
      <c r="G37" s="14">
        <f t="shared" si="3"/>
        <v>5</v>
      </c>
    </row>
    <row r="38" spans="1:7" ht="25.5">
      <c r="A38" s="3" t="s">
        <v>19</v>
      </c>
      <c r="B38" s="3" t="s">
        <v>53</v>
      </c>
      <c r="C38" s="13">
        <v>0.2</v>
      </c>
      <c r="D38" s="13"/>
      <c r="E38" s="13"/>
      <c r="F38" s="13"/>
      <c r="G38" s="14">
        <f t="shared" si="3"/>
        <v>2.4000000000000004</v>
      </c>
    </row>
    <row r="39" spans="1:7" ht="51">
      <c r="A39" s="3" t="s">
        <v>231</v>
      </c>
      <c r="B39" s="2" t="s">
        <v>181</v>
      </c>
      <c r="C39" s="9"/>
      <c r="D39" s="9"/>
      <c r="E39" s="9"/>
      <c r="F39" s="13">
        <v>1</v>
      </c>
      <c r="G39" s="14">
        <f t="shared" si="3"/>
        <v>1</v>
      </c>
    </row>
    <row r="40" spans="1:7" ht="38.25">
      <c r="A40" s="3" t="s">
        <v>180</v>
      </c>
      <c r="B40" s="2" t="s">
        <v>182</v>
      </c>
      <c r="C40" s="9"/>
      <c r="D40" s="9"/>
      <c r="E40" s="9"/>
      <c r="F40" s="13">
        <v>1</v>
      </c>
      <c r="G40" s="14">
        <f t="shared" si="3"/>
        <v>1</v>
      </c>
    </row>
    <row r="41" spans="1:7" ht="12.75">
      <c r="A41" s="95" t="s">
        <v>101</v>
      </c>
      <c r="B41" s="95"/>
      <c r="C41" s="5">
        <f>C33+C35+C36+C38+C39+C37+C40</f>
        <v>1.2</v>
      </c>
      <c r="D41" s="5">
        <f>D33+D35+D36+D38+D39+D37+D40</f>
        <v>4.25</v>
      </c>
      <c r="E41" s="5">
        <f>E33+E35+E36+E38+E39+E37+E40</f>
        <v>0</v>
      </c>
      <c r="F41" s="5">
        <f>F33+F35+F36+F38+F39+F37+F40</f>
        <v>3.5</v>
      </c>
      <c r="G41" s="5">
        <f>G33+G35+G36+G38+G39+G37+G40</f>
        <v>34.9</v>
      </c>
    </row>
    <row r="42" spans="1:7" ht="12.75">
      <c r="A42" s="92" t="s">
        <v>41</v>
      </c>
      <c r="B42" s="92"/>
      <c r="C42" s="92"/>
      <c r="D42" s="92"/>
      <c r="E42" s="92"/>
      <c r="F42" s="92"/>
      <c r="G42" s="92"/>
    </row>
    <row r="43" spans="1:7" ht="38.25">
      <c r="A43" s="3" t="s">
        <v>232</v>
      </c>
      <c r="B43" s="3" t="s">
        <v>182</v>
      </c>
      <c r="C43" s="7"/>
      <c r="D43" s="7"/>
      <c r="E43" s="7">
        <v>1</v>
      </c>
      <c r="F43" s="7"/>
      <c r="G43" s="8">
        <f>C43*12+D43*4+E43*2+F43</f>
        <v>2</v>
      </c>
    </row>
    <row r="44" spans="1:7" ht="38.25">
      <c r="A44" s="3" t="s">
        <v>83</v>
      </c>
      <c r="B44" s="3" t="s">
        <v>84</v>
      </c>
      <c r="C44" s="9"/>
      <c r="D44" s="9"/>
      <c r="E44" s="9"/>
      <c r="F44" s="9">
        <v>0.8</v>
      </c>
      <c r="G44" s="8">
        <f>C44*12+D44*4+E44*2+F44</f>
        <v>0.8</v>
      </c>
    </row>
    <row r="45" spans="1:7" ht="25.5">
      <c r="A45" s="3" t="s">
        <v>48</v>
      </c>
      <c r="B45" s="3" t="s">
        <v>52</v>
      </c>
      <c r="C45" s="9">
        <v>0.7</v>
      </c>
      <c r="D45" s="9"/>
      <c r="E45" s="9"/>
      <c r="F45" s="9"/>
      <c r="G45" s="8">
        <f>C45*12+D45*4+E45*2+F45</f>
        <v>8.399999999999999</v>
      </c>
    </row>
    <row r="46" spans="1:7" ht="12.75">
      <c r="A46" s="95" t="s">
        <v>102</v>
      </c>
      <c r="B46" s="95"/>
      <c r="C46" s="35">
        <f>SUM(C43:C45)</f>
        <v>0.7</v>
      </c>
      <c r="D46" s="35">
        <f>SUM(D43:D45)</f>
        <v>0</v>
      </c>
      <c r="E46" s="35">
        <f>SUM(E43:E45)</f>
        <v>1</v>
      </c>
      <c r="F46" s="35">
        <f>SUM(F43:F45)</f>
        <v>0.8</v>
      </c>
      <c r="G46" s="35">
        <f>SUM(G43:G45)</f>
        <v>11.2</v>
      </c>
    </row>
    <row r="47" spans="1:7" ht="12.75">
      <c r="A47" s="134" t="s">
        <v>40</v>
      </c>
      <c r="B47" s="134"/>
      <c r="C47" s="26">
        <f>C31+C41+C46</f>
        <v>5.750000000000001</v>
      </c>
      <c r="D47" s="26">
        <f>D31+D41+D46</f>
        <v>5.65</v>
      </c>
      <c r="E47" s="26">
        <f>E31+E41+E46</f>
        <v>1.25</v>
      </c>
      <c r="F47" s="26">
        <f>F31+F41+F46</f>
        <v>5.8999999999999995</v>
      </c>
      <c r="G47" s="35">
        <f>G31+G41+G46</f>
        <v>100.00000000000001</v>
      </c>
    </row>
    <row r="48" spans="1:7" ht="12.75" customHeight="1">
      <c r="A48" s="93" t="s">
        <v>9</v>
      </c>
      <c r="B48" s="93"/>
      <c r="C48" s="93"/>
      <c r="D48" s="93"/>
      <c r="E48" s="93"/>
      <c r="F48" s="93"/>
      <c r="G48" s="93"/>
    </row>
    <row r="50" spans="3:6" ht="12.75" hidden="1">
      <c r="C50" s="1">
        <v>7</v>
      </c>
      <c r="D50" s="1">
        <v>2</v>
      </c>
      <c r="E50" s="1">
        <v>2.25</v>
      </c>
      <c r="F50" s="1">
        <v>3.5</v>
      </c>
    </row>
    <row r="51" spans="1:7" ht="39" customHeight="1">
      <c r="A51" s="88" t="s">
        <v>183</v>
      </c>
      <c r="B51" s="89"/>
      <c r="C51" s="89"/>
      <c r="D51" s="89"/>
      <c r="E51" s="89"/>
      <c r="F51" s="89"/>
      <c r="G51" s="89"/>
    </row>
    <row r="55" ht="12.75">
      <c r="C55" s="1">
        <f>C47*3+F47</f>
        <v>23.150000000000002</v>
      </c>
    </row>
  </sheetData>
  <sheetProtection/>
  <mergeCells count="20">
    <mergeCell ref="A51:G51"/>
    <mergeCell ref="H1:N1"/>
    <mergeCell ref="A13:F13"/>
    <mergeCell ref="A47:B47"/>
    <mergeCell ref="A1:G1"/>
    <mergeCell ref="A2:G2"/>
    <mergeCell ref="A46:B46"/>
    <mergeCell ref="C3:G3"/>
    <mergeCell ref="A4:G4"/>
    <mergeCell ref="A6:A7"/>
    <mergeCell ref="A9:A10"/>
    <mergeCell ref="A16:A19"/>
    <mergeCell ref="A32:G32"/>
    <mergeCell ref="A27:A29"/>
    <mergeCell ref="A20:A22"/>
    <mergeCell ref="A48:G48"/>
    <mergeCell ref="A42:G42"/>
    <mergeCell ref="A33:A34"/>
    <mergeCell ref="A41:B41"/>
    <mergeCell ref="A31:B31"/>
  </mergeCells>
  <printOptions/>
  <pageMargins left="0" right="0" top="0" bottom="0" header="0.5118110236220472" footer="0.5118110236220472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48"/>
  <sheetViews>
    <sheetView view="pageBreakPreview" zoomScaleSheetLayoutView="100" zoomScalePageLayoutView="0" workbookViewId="0" topLeftCell="A36">
      <selection activeCell="C49" sqref="C49"/>
    </sheetView>
  </sheetViews>
  <sheetFormatPr defaultColWidth="9.140625" defaultRowHeight="12.75"/>
  <cols>
    <col min="1" max="1" width="38.8515625" style="1" customWidth="1"/>
    <col min="2" max="2" width="30.140625" style="1" customWidth="1"/>
    <col min="3" max="3" width="12.57421875" style="1" customWidth="1"/>
    <col min="4" max="4" width="10.7109375" style="1" customWidth="1"/>
    <col min="5" max="5" width="10.57421875" style="1" customWidth="1"/>
    <col min="6" max="6" width="11.421875" style="1" customWidth="1"/>
    <col min="7" max="7" width="7.421875" style="1" bestFit="1" customWidth="1"/>
    <col min="8" max="8" width="9.140625" style="1" hidden="1" customWidth="1"/>
    <col min="9" max="9" width="0" style="1" hidden="1" customWidth="1"/>
    <col min="10" max="16384" width="9.140625" style="1" customWidth="1"/>
  </cols>
  <sheetData>
    <row r="1" spans="5:7" ht="72" customHeight="1" hidden="1">
      <c r="E1" s="114" t="s">
        <v>78</v>
      </c>
      <c r="F1" s="114"/>
      <c r="G1" s="114"/>
    </row>
    <row r="2" spans="1:7" ht="33" customHeight="1">
      <c r="A2" s="116" t="s">
        <v>277</v>
      </c>
      <c r="B2" s="116"/>
      <c r="C2" s="116"/>
      <c r="D2" s="116"/>
      <c r="E2" s="116"/>
      <c r="F2" s="116"/>
      <c r="G2" s="116"/>
    </row>
    <row r="3" spans="1:7" ht="36" customHeight="1" hidden="1">
      <c r="A3" s="118" t="s">
        <v>13</v>
      </c>
      <c r="B3" s="118"/>
      <c r="C3" s="118"/>
      <c r="D3" s="118"/>
      <c r="E3" s="118"/>
      <c r="F3" s="118"/>
      <c r="G3" s="118"/>
    </row>
    <row r="4" spans="1:7" ht="32.25" customHeight="1">
      <c r="A4" s="4" t="s">
        <v>42</v>
      </c>
      <c r="B4" s="4" t="s">
        <v>0</v>
      </c>
      <c r="C4" s="100" t="s">
        <v>43</v>
      </c>
      <c r="D4" s="101"/>
      <c r="E4" s="101"/>
      <c r="F4" s="101"/>
      <c r="G4" s="101"/>
    </row>
    <row r="5" spans="1:7" ht="12.75" customHeight="1">
      <c r="A5" s="92" t="s">
        <v>38</v>
      </c>
      <c r="B5" s="92"/>
      <c r="C5" s="92"/>
      <c r="D5" s="92"/>
      <c r="E5" s="92"/>
      <c r="F5" s="92"/>
      <c r="G5" s="92"/>
    </row>
    <row r="6" spans="1:7" ht="12.7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</row>
    <row r="7" spans="1:7" ht="26.25" customHeight="1">
      <c r="A7" s="102" t="s">
        <v>16</v>
      </c>
      <c r="B7" s="2" t="s">
        <v>15</v>
      </c>
      <c r="C7" s="9">
        <v>1</v>
      </c>
      <c r="D7" s="12"/>
      <c r="E7" s="9"/>
      <c r="F7" s="9"/>
      <c r="G7" s="5">
        <f>C7*12+D7*4+E7*2+F7</f>
        <v>12</v>
      </c>
    </row>
    <row r="8" spans="1:7" ht="26.25" customHeight="1">
      <c r="A8" s="104"/>
      <c r="B8" s="2" t="s">
        <v>44</v>
      </c>
      <c r="C8" s="9">
        <v>0.5</v>
      </c>
      <c r="D8" s="12"/>
      <c r="E8" s="9"/>
      <c r="F8" s="9"/>
      <c r="G8" s="5">
        <f>C8*12+D8*4+E8*2+F8</f>
        <v>6</v>
      </c>
    </row>
    <row r="9" spans="1:7" ht="47.25" customHeight="1">
      <c r="A9" s="2" t="s">
        <v>6</v>
      </c>
      <c r="B9" s="2" t="s">
        <v>33</v>
      </c>
      <c r="C9" s="9"/>
      <c r="D9" s="65">
        <v>0.475</v>
      </c>
      <c r="E9" s="9"/>
      <c r="F9" s="9"/>
      <c r="G9" s="5">
        <f aca="true" t="shared" si="0" ref="G9:G21">C9*12+D9*4+E9*2+F9</f>
        <v>1.9</v>
      </c>
    </row>
    <row r="10" spans="1:7" ht="14.25" customHeight="1">
      <c r="A10" s="11" t="s">
        <v>70</v>
      </c>
      <c r="B10" s="2" t="s">
        <v>29</v>
      </c>
      <c r="C10" s="9"/>
      <c r="D10" s="9"/>
      <c r="E10" s="9"/>
      <c r="F10" s="9">
        <v>0.2</v>
      </c>
      <c r="G10" s="5">
        <f t="shared" si="0"/>
        <v>0.2</v>
      </c>
    </row>
    <row r="11" spans="1:7" ht="41.25" customHeight="1">
      <c r="A11" s="11" t="s">
        <v>212</v>
      </c>
      <c r="B11" s="2" t="s">
        <v>29</v>
      </c>
      <c r="C11" s="9"/>
      <c r="D11" s="9"/>
      <c r="E11" s="9"/>
      <c r="F11" s="9">
        <v>0.3</v>
      </c>
      <c r="G11" s="5">
        <f t="shared" si="0"/>
        <v>0.3</v>
      </c>
    </row>
    <row r="12" spans="1:7" ht="36" customHeight="1">
      <c r="A12" s="11" t="s">
        <v>248</v>
      </c>
      <c r="B12" s="2" t="s">
        <v>45</v>
      </c>
      <c r="C12" s="9">
        <v>1</v>
      </c>
      <c r="D12" s="12"/>
      <c r="E12" s="9"/>
      <c r="F12" s="9"/>
      <c r="G12" s="5">
        <f t="shared" si="0"/>
        <v>12</v>
      </c>
    </row>
    <row r="13" spans="1:7" ht="27" customHeight="1">
      <c r="A13" s="11" t="s">
        <v>82</v>
      </c>
      <c r="B13" s="2" t="s">
        <v>28</v>
      </c>
      <c r="C13" s="9">
        <v>0.8</v>
      </c>
      <c r="D13" s="12"/>
      <c r="E13" s="9"/>
      <c r="F13" s="9"/>
      <c r="G13" s="5">
        <f t="shared" si="0"/>
        <v>9.600000000000001</v>
      </c>
    </row>
    <row r="14" spans="1:7" ht="42.75" customHeight="1">
      <c r="A14" s="11" t="s">
        <v>121</v>
      </c>
      <c r="B14" s="2" t="s">
        <v>30</v>
      </c>
      <c r="C14" s="9"/>
      <c r="D14" s="9">
        <v>0.4</v>
      </c>
      <c r="E14" s="9"/>
      <c r="F14" s="9"/>
      <c r="G14" s="5">
        <f t="shared" si="0"/>
        <v>1.6</v>
      </c>
    </row>
    <row r="15" spans="1:7" ht="30" customHeight="1">
      <c r="A15" s="11" t="s">
        <v>122</v>
      </c>
      <c r="B15" s="2" t="s">
        <v>123</v>
      </c>
      <c r="C15" s="9"/>
      <c r="D15" s="9"/>
      <c r="E15" s="9"/>
      <c r="F15" s="9">
        <v>1</v>
      </c>
      <c r="G15" s="5">
        <f t="shared" si="0"/>
        <v>1</v>
      </c>
    </row>
    <row r="16" spans="1:7" ht="42" customHeight="1">
      <c r="A16" s="105" t="s">
        <v>252</v>
      </c>
      <c r="B16" s="76" t="s">
        <v>249</v>
      </c>
      <c r="C16" s="77">
        <v>0.8</v>
      </c>
      <c r="D16" s="77"/>
      <c r="E16" s="77"/>
      <c r="F16" s="77"/>
      <c r="G16" s="78">
        <f>C16*12+D16*4+E16*2+F16</f>
        <v>9.600000000000001</v>
      </c>
    </row>
    <row r="17" spans="1:7" ht="66" customHeight="1">
      <c r="A17" s="106"/>
      <c r="B17" s="76" t="s">
        <v>250</v>
      </c>
      <c r="C17" s="77">
        <v>0.4</v>
      </c>
      <c r="D17" s="77"/>
      <c r="E17" s="77"/>
      <c r="F17" s="77"/>
      <c r="G17" s="78">
        <f>C17*12+D17*4+E17*2+F17</f>
        <v>4.800000000000001</v>
      </c>
    </row>
    <row r="18" spans="1:7" ht="37.5" customHeight="1">
      <c r="A18" s="107"/>
      <c r="B18" s="75" t="s">
        <v>251</v>
      </c>
      <c r="C18" s="77">
        <v>0</v>
      </c>
      <c r="D18" s="77"/>
      <c r="E18" s="77"/>
      <c r="F18" s="77"/>
      <c r="G18" s="78">
        <f>C18*12+D18*4+E18*2+F18</f>
        <v>0</v>
      </c>
    </row>
    <row r="19" spans="1:7" ht="28.5" customHeight="1">
      <c r="A19" s="11" t="s">
        <v>14</v>
      </c>
      <c r="B19" s="2" t="s">
        <v>28</v>
      </c>
      <c r="C19" s="9">
        <v>0.8</v>
      </c>
      <c r="D19" s="12"/>
      <c r="E19" s="9"/>
      <c r="F19" s="9"/>
      <c r="G19" s="5">
        <f t="shared" si="0"/>
        <v>9.600000000000001</v>
      </c>
    </row>
    <row r="20" spans="1:7" ht="14.25" customHeight="1">
      <c r="A20" s="102" t="s">
        <v>80</v>
      </c>
      <c r="B20" s="11" t="s">
        <v>23</v>
      </c>
      <c r="C20" s="23"/>
      <c r="D20" s="23">
        <v>1</v>
      </c>
      <c r="E20" s="23"/>
      <c r="F20" s="23"/>
      <c r="G20" s="5">
        <f t="shared" si="0"/>
        <v>4</v>
      </c>
    </row>
    <row r="21" spans="1:7" ht="17.25" customHeight="1">
      <c r="A21" s="104"/>
      <c r="B21" s="11" t="s">
        <v>17</v>
      </c>
      <c r="C21" s="23"/>
      <c r="D21" s="23">
        <v>0.5</v>
      </c>
      <c r="E21" s="23"/>
      <c r="F21" s="23"/>
      <c r="G21" s="5">
        <f t="shared" si="0"/>
        <v>2</v>
      </c>
    </row>
    <row r="22" spans="1:7" ht="12.75">
      <c r="A22" s="95" t="s">
        <v>46</v>
      </c>
      <c r="B22" s="95"/>
      <c r="C22" s="5">
        <f>SUM(C9:C19)+C7+C20-C17</f>
        <v>4.3999999999999995</v>
      </c>
      <c r="D22" s="5">
        <f>SUM(D9:D19)+D7+D20-D17</f>
        <v>1.875</v>
      </c>
      <c r="E22" s="5">
        <f>SUM(E9:E19)+E7+E20-E17</f>
        <v>0</v>
      </c>
      <c r="F22" s="5">
        <f>SUM(F9:F19)+F7+F20-F17</f>
        <v>1.5</v>
      </c>
      <c r="G22" s="5">
        <f>SUM(G9:G19)+G7+G20-G17</f>
        <v>61.8</v>
      </c>
    </row>
    <row r="23" spans="1:7" ht="12.75" customHeight="1">
      <c r="A23" s="92" t="s">
        <v>8</v>
      </c>
      <c r="B23" s="92"/>
      <c r="C23" s="92"/>
      <c r="D23" s="92"/>
      <c r="E23" s="92"/>
      <c r="F23" s="92"/>
      <c r="G23" s="92"/>
    </row>
    <row r="24" spans="1:7" ht="25.5">
      <c r="A24" s="94" t="s">
        <v>272</v>
      </c>
      <c r="B24" s="3" t="s">
        <v>264</v>
      </c>
      <c r="C24" s="13"/>
      <c r="D24" s="16">
        <v>1.75</v>
      </c>
      <c r="E24" s="13"/>
      <c r="F24" s="13"/>
      <c r="G24" s="14">
        <f aca="true" t="shared" si="1" ref="G24:G32">C24*12+D24*4+E24*2+F24</f>
        <v>7</v>
      </c>
    </row>
    <row r="25" spans="1:7" ht="25.5">
      <c r="A25" s="94"/>
      <c r="B25" s="3" t="s">
        <v>265</v>
      </c>
      <c r="C25" s="13"/>
      <c r="D25" s="13">
        <v>1</v>
      </c>
      <c r="E25" s="13"/>
      <c r="F25" s="13"/>
      <c r="G25" s="14">
        <f t="shared" si="1"/>
        <v>4</v>
      </c>
    </row>
    <row r="26" spans="1:7" ht="51">
      <c r="A26" s="47" t="s">
        <v>124</v>
      </c>
      <c r="B26" s="47" t="s">
        <v>226</v>
      </c>
      <c r="C26" s="13"/>
      <c r="D26" s="13"/>
      <c r="E26" s="13"/>
      <c r="F26" s="13">
        <v>2</v>
      </c>
      <c r="G26" s="14">
        <f t="shared" si="1"/>
        <v>2</v>
      </c>
    </row>
    <row r="27" spans="1:7" ht="13.5" customHeight="1">
      <c r="A27" s="135" t="s">
        <v>97</v>
      </c>
      <c r="B27" s="11" t="s">
        <v>98</v>
      </c>
      <c r="C27" s="32">
        <v>1</v>
      </c>
      <c r="D27" s="13"/>
      <c r="E27" s="13"/>
      <c r="F27" s="13"/>
      <c r="G27" s="14">
        <f t="shared" si="1"/>
        <v>12</v>
      </c>
    </row>
    <row r="28" spans="1:7" ht="13.5" customHeight="1">
      <c r="A28" s="136"/>
      <c r="B28" s="11" t="s">
        <v>99</v>
      </c>
      <c r="C28" s="68">
        <v>0.75</v>
      </c>
      <c r="D28" s="13"/>
      <c r="E28" s="13"/>
      <c r="F28" s="13"/>
      <c r="G28" s="14">
        <f t="shared" si="1"/>
        <v>9</v>
      </c>
    </row>
    <row r="29" spans="1:7" ht="12.75" customHeight="1">
      <c r="A29" s="137"/>
      <c r="B29" s="11" t="s">
        <v>100</v>
      </c>
      <c r="C29" s="32">
        <v>0.5</v>
      </c>
      <c r="D29" s="13"/>
      <c r="E29" s="13"/>
      <c r="F29" s="13"/>
      <c r="G29" s="14">
        <f t="shared" si="1"/>
        <v>6</v>
      </c>
    </row>
    <row r="30" spans="1:7" ht="49.5" customHeight="1">
      <c r="A30" s="2" t="s">
        <v>258</v>
      </c>
      <c r="B30" s="85" t="s">
        <v>28</v>
      </c>
      <c r="C30" s="13"/>
      <c r="D30" s="16">
        <v>0.5</v>
      </c>
      <c r="E30" s="13"/>
      <c r="F30" s="13"/>
      <c r="G30" s="14">
        <f t="shared" si="1"/>
        <v>2</v>
      </c>
    </row>
    <row r="31" spans="1:7" ht="60" customHeight="1">
      <c r="A31" s="3" t="s">
        <v>231</v>
      </c>
      <c r="B31" s="2" t="s">
        <v>181</v>
      </c>
      <c r="C31" s="9"/>
      <c r="D31" s="9"/>
      <c r="E31" s="9"/>
      <c r="F31" s="13">
        <v>1</v>
      </c>
      <c r="G31" s="14">
        <f t="shared" si="1"/>
        <v>1</v>
      </c>
    </row>
    <row r="32" spans="1:7" ht="81.75" customHeight="1">
      <c r="A32" s="3" t="s">
        <v>180</v>
      </c>
      <c r="B32" s="2" t="s">
        <v>182</v>
      </c>
      <c r="C32" s="9"/>
      <c r="D32" s="9"/>
      <c r="E32" s="9"/>
      <c r="F32" s="13">
        <v>1</v>
      </c>
      <c r="G32" s="14">
        <f t="shared" si="1"/>
        <v>1</v>
      </c>
    </row>
    <row r="33" spans="1:7" ht="12.75">
      <c r="A33" s="95" t="s">
        <v>101</v>
      </c>
      <c r="B33" s="95"/>
      <c r="C33" s="5">
        <f>C24+C26+C27+C31+C30+C32</f>
        <v>1</v>
      </c>
      <c r="D33" s="5">
        <f>D24+D26+D27+D31+D30+D32</f>
        <v>2.25</v>
      </c>
      <c r="E33" s="5">
        <f>E24+E26+E27+E31+E30+E32</f>
        <v>0</v>
      </c>
      <c r="F33" s="5">
        <f>F24+F26+F27+F31+F30+F32</f>
        <v>4</v>
      </c>
      <c r="G33" s="5">
        <f>G24+G26+G27+G31+G30+G32</f>
        <v>25</v>
      </c>
    </row>
    <row r="34" spans="1:7" ht="12.75" customHeight="1">
      <c r="A34" s="92" t="s">
        <v>41</v>
      </c>
      <c r="B34" s="92"/>
      <c r="C34" s="92"/>
      <c r="D34" s="92"/>
      <c r="E34" s="92"/>
      <c r="F34" s="92"/>
      <c r="G34" s="92"/>
    </row>
    <row r="35" spans="1:7" ht="38.25">
      <c r="A35" s="3" t="s">
        <v>232</v>
      </c>
      <c r="B35" s="2" t="s">
        <v>182</v>
      </c>
      <c r="C35" s="7"/>
      <c r="D35" s="7"/>
      <c r="E35" s="7">
        <v>1</v>
      </c>
      <c r="F35" s="7"/>
      <c r="G35" s="5">
        <f>C35*12+D35*4+E35*2+F35</f>
        <v>2</v>
      </c>
    </row>
    <row r="36" spans="1:7" ht="63.75">
      <c r="A36" s="84" t="s">
        <v>254</v>
      </c>
      <c r="B36" s="3" t="s">
        <v>253</v>
      </c>
      <c r="C36" s="7"/>
      <c r="D36" s="7">
        <v>0.5</v>
      </c>
      <c r="E36" s="7"/>
      <c r="F36" s="7"/>
      <c r="G36" s="5">
        <f>C36*12+D36*4+E36*2+F36</f>
        <v>2</v>
      </c>
    </row>
    <row r="37" spans="1:7" ht="34.5" customHeight="1">
      <c r="A37" s="3" t="s">
        <v>83</v>
      </c>
      <c r="B37" s="3" t="s">
        <v>84</v>
      </c>
      <c r="C37" s="9"/>
      <c r="D37" s="9"/>
      <c r="E37" s="9"/>
      <c r="F37" s="9">
        <v>0.4</v>
      </c>
      <c r="G37" s="5">
        <f>C37*12+D37*4+E37*2+F37</f>
        <v>0.4</v>
      </c>
    </row>
    <row r="38" spans="1:7" ht="39.75" customHeight="1">
      <c r="A38" s="3" t="s">
        <v>213</v>
      </c>
      <c r="B38" s="2" t="s">
        <v>69</v>
      </c>
      <c r="C38" s="9"/>
      <c r="D38" s="9"/>
      <c r="E38" s="9"/>
      <c r="F38" s="9">
        <v>0.4</v>
      </c>
      <c r="G38" s="5">
        <f>C38*12+D38*4+E38*2+F38</f>
        <v>0.4</v>
      </c>
    </row>
    <row r="39" spans="1:7" ht="25.5">
      <c r="A39" s="3" t="s">
        <v>54</v>
      </c>
      <c r="B39" s="3" t="s">
        <v>52</v>
      </c>
      <c r="C39" s="9">
        <v>0.7</v>
      </c>
      <c r="D39" s="9"/>
      <c r="E39" s="9"/>
      <c r="F39" s="9"/>
      <c r="G39" s="5">
        <f>C39*12+D39*4+E39*2+F39</f>
        <v>8.399999999999999</v>
      </c>
    </row>
    <row r="40" spans="1:7" ht="12.75">
      <c r="A40" s="95" t="s">
        <v>102</v>
      </c>
      <c r="B40" s="95"/>
      <c r="C40" s="5">
        <f>SUM(C35:C39)</f>
        <v>0.7</v>
      </c>
      <c r="D40" s="5">
        <f>SUM(D35:D39)</f>
        <v>0.5</v>
      </c>
      <c r="E40" s="5">
        <f>SUM(E35:E39)</f>
        <v>1</v>
      </c>
      <c r="F40" s="5">
        <f>SUM(F35:F39)</f>
        <v>0.8</v>
      </c>
      <c r="G40" s="5">
        <f>SUM(G35:G39)</f>
        <v>13.2</v>
      </c>
    </row>
    <row r="41" spans="1:7" ht="12.75">
      <c r="A41" s="95" t="s">
        <v>40</v>
      </c>
      <c r="B41" s="95"/>
      <c r="C41" s="36">
        <f>C40+C33+C22</f>
        <v>6.1</v>
      </c>
      <c r="D41" s="36">
        <f>D40+D33+D22</f>
        <v>4.625</v>
      </c>
      <c r="E41" s="36">
        <f>E40+E33+E22</f>
        <v>1</v>
      </c>
      <c r="F41" s="36">
        <f>F40+F33+F22</f>
        <v>6.3</v>
      </c>
      <c r="G41" s="36">
        <f>G40+G33+G22</f>
        <v>100</v>
      </c>
    </row>
    <row r="42" spans="1:7" ht="12.75" customHeight="1">
      <c r="A42" s="95" t="s">
        <v>9</v>
      </c>
      <c r="B42" s="95"/>
      <c r="C42" s="95"/>
      <c r="D42" s="95"/>
      <c r="E42" s="95"/>
      <c r="F42" s="95"/>
      <c r="G42" s="95"/>
    </row>
    <row r="44" spans="3:6" ht="12.75" hidden="1">
      <c r="C44" s="1">
        <v>7</v>
      </c>
      <c r="D44" s="1">
        <v>2</v>
      </c>
      <c r="E44" s="1">
        <v>2.25</v>
      </c>
      <c r="F44" s="1">
        <v>3.5</v>
      </c>
    </row>
    <row r="45" spans="1:7" ht="48.75" customHeight="1">
      <c r="A45" s="88" t="s">
        <v>184</v>
      </c>
      <c r="B45" s="89"/>
      <c r="C45" s="89"/>
      <c r="D45" s="89"/>
      <c r="E45" s="89"/>
      <c r="F45" s="89"/>
      <c r="G45" s="89"/>
    </row>
    <row r="48" ht="12.75">
      <c r="C48" s="1">
        <f>C41*3+F41</f>
        <v>24.599999999999998</v>
      </c>
    </row>
  </sheetData>
  <sheetProtection/>
  <mergeCells count="18">
    <mergeCell ref="A16:A18"/>
    <mergeCell ref="E1:G1"/>
    <mergeCell ref="A7:A8"/>
    <mergeCell ref="A41:B41"/>
    <mergeCell ref="A22:B22"/>
    <mergeCell ref="A2:G2"/>
    <mergeCell ref="A3:G3"/>
    <mergeCell ref="C4:G4"/>
    <mergeCell ref="A5:G5"/>
    <mergeCell ref="A23:G23"/>
    <mergeCell ref="A45:G45"/>
    <mergeCell ref="A34:G34"/>
    <mergeCell ref="A42:G42"/>
    <mergeCell ref="A27:A29"/>
    <mergeCell ref="A20:A21"/>
    <mergeCell ref="A24:A25"/>
    <mergeCell ref="A33:B33"/>
    <mergeCell ref="A40:B40"/>
  </mergeCells>
  <printOptions/>
  <pageMargins left="0" right="0" top="0" bottom="0" header="0.5118110236220472" footer="0.5118110236220472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47"/>
  <sheetViews>
    <sheetView view="pageBreakPreview" zoomScale="110" zoomScaleSheetLayoutView="110" zoomScalePageLayoutView="0" workbookViewId="0" topLeftCell="A31">
      <selection activeCell="C47" sqref="C47"/>
    </sheetView>
  </sheetViews>
  <sheetFormatPr defaultColWidth="9.140625" defaultRowHeight="12.75"/>
  <cols>
    <col min="1" max="1" width="50.00390625" style="1" customWidth="1"/>
    <col min="2" max="2" width="34.140625" style="1" customWidth="1"/>
    <col min="3" max="3" width="10.8515625" style="1" customWidth="1"/>
    <col min="4" max="4" width="12.57421875" style="1" customWidth="1"/>
    <col min="5" max="5" width="11.8515625" style="1" customWidth="1"/>
    <col min="6" max="6" width="13.421875" style="1" customWidth="1"/>
    <col min="7" max="7" width="10.8515625" style="1" customWidth="1"/>
    <col min="8" max="16384" width="9.140625" style="1" customWidth="1"/>
  </cols>
  <sheetData>
    <row r="1" spans="1:7" ht="33" customHeight="1">
      <c r="A1" s="116" t="s">
        <v>286</v>
      </c>
      <c r="B1" s="98"/>
      <c r="C1" s="98"/>
      <c r="D1" s="98"/>
      <c r="E1" s="98"/>
      <c r="F1" s="98"/>
      <c r="G1" s="98"/>
    </row>
    <row r="2" spans="1:7" ht="21.75" customHeight="1" hidden="1">
      <c r="A2" s="118" t="s">
        <v>11</v>
      </c>
      <c r="B2" s="118"/>
      <c r="C2" s="118"/>
      <c r="D2" s="118"/>
      <c r="E2" s="118"/>
      <c r="F2" s="118"/>
      <c r="G2" s="118"/>
    </row>
    <row r="3" spans="1:7" ht="34.5" customHeight="1">
      <c r="A3" s="4" t="s">
        <v>37</v>
      </c>
      <c r="B3" s="4" t="s">
        <v>0</v>
      </c>
      <c r="C3" s="131" t="s">
        <v>36</v>
      </c>
      <c r="D3" s="132"/>
      <c r="E3" s="132"/>
      <c r="F3" s="132"/>
      <c r="G3" s="133"/>
    </row>
    <row r="4" spans="1:7" ht="12.75" customHeight="1">
      <c r="A4" s="92" t="s">
        <v>38</v>
      </c>
      <c r="B4" s="92"/>
      <c r="C4" s="92"/>
      <c r="D4" s="92"/>
      <c r="E4" s="92"/>
      <c r="F4" s="92"/>
      <c r="G4" s="92"/>
    </row>
    <row r="5" spans="1:7" ht="12.75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26.25" customHeight="1">
      <c r="A6" s="102" t="s">
        <v>89</v>
      </c>
      <c r="B6" s="33" t="s">
        <v>90</v>
      </c>
      <c r="C6" s="9">
        <v>1</v>
      </c>
      <c r="D6" s="9"/>
      <c r="E6" s="9"/>
      <c r="F6" s="9"/>
      <c r="G6" s="5">
        <f>C6*12+D6*4+E6*2+F6</f>
        <v>12</v>
      </c>
    </row>
    <row r="7" spans="1:7" ht="26.25" customHeight="1">
      <c r="A7" s="103"/>
      <c r="B7" s="33" t="s">
        <v>91</v>
      </c>
      <c r="C7" s="9">
        <v>0.75</v>
      </c>
      <c r="D7" s="9"/>
      <c r="E7" s="9"/>
      <c r="F7" s="9"/>
      <c r="G7" s="5">
        <f aca="true" t="shared" si="0" ref="G7:G21">C7*12+D7*4+E7*2+F7</f>
        <v>9</v>
      </c>
    </row>
    <row r="8" spans="1:7" ht="25.5" customHeight="1">
      <c r="A8" s="104"/>
      <c r="B8" s="33" t="s">
        <v>92</v>
      </c>
      <c r="C8" s="9">
        <v>0.5</v>
      </c>
      <c r="D8" s="9"/>
      <c r="E8" s="9"/>
      <c r="F8" s="9"/>
      <c r="G8" s="5">
        <f t="shared" si="0"/>
        <v>6</v>
      </c>
    </row>
    <row r="9" spans="1:7" ht="25.5">
      <c r="A9" s="15" t="s">
        <v>88</v>
      </c>
      <c r="B9" s="2" t="s">
        <v>29</v>
      </c>
      <c r="C9" s="9">
        <v>0.45</v>
      </c>
      <c r="D9" s="9"/>
      <c r="E9" s="9"/>
      <c r="F9" s="9"/>
      <c r="G9" s="5">
        <f t="shared" si="0"/>
        <v>5.4</v>
      </c>
    </row>
    <row r="10" spans="1:7" ht="25.5">
      <c r="A10" s="11" t="s">
        <v>215</v>
      </c>
      <c r="B10" s="11" t="s">
        <v>214</v>
      </c>
      <c r="C10" s="66">
        <v>0.3</v>
      </c>
      <c r="D10" s="66"/>
      <c r="E10" s="66"/>
      <c r="F10" s="66"/>
      <c r="G10" s="5">
        <f t="shared" si="0"/>
        <v>3.5999999999999996</v>
      </c>
    </row>
    <row r="11" spans="1:7" ht="63.75">
      <c r="A11" s="15" t="s">
        <v>71</v>
      </c>
      <c r="B11" s="15" t="s">
        <v>34</v>
      </c>
      <c r="C11" s="41"/>
      <c r="D11" s="41">
        <v>0.55</v>
      </c>
      <c r="E11" s="41"/>
      <c r="F11" s="41"/>
      <c r="G11" s="34">
        <f t="shared" si="0"/>
        <v>2.2</v>
      </c>
    </row>
    <row r="12" spans="1:7" ht="12.75">
      <c r="A12" s="141" t="s">
        <v>10</v>
      </c>
      <c r="B12" s="2" t="s">
        <v>209</v>
      </c>
      <c r="C12" s="9"/>
      <c r="D12" s="9">
        <v>0.55</v>
      </c>
      <c r="E12" s="9"/>
      <c r="F12" s="9"/>
      <c r="G12" s="5">
        <f t="shared" si="0"/>
        <v>2.2</v>
      </c>
    </row>
    <row r="13" spans="1:7" ht="13.5" customHeight="1">
      <c r="A13" s="142"/>
      <c r="B13" s="2" t="s">
        <v>210</v>
      </c>
      <c r="C13" s="9"/>
      <c r="D13" s="9">
        <v>0.25</v>
      </c>
      <c r="E13" s="9"/>
      <c r="F13" s="9"/>
      <c r="G13" s="5">
        <f>C13*12+D13*4+E13*2+F13</f>
        <v>1</v>
      </c>
    </row>
    <row r="14" spans="1:7" ht="38.25" customHeight="1">
      <c r="A14" s="11" t="s">
        <v>121</v>
      </c>
      <c r="B14" s="2" t="s">
        <v>30</v>
      </c>
      <c r="C14" s="9"/>
      <c r="D14" s="65">
        <v>0.425</v>
      </c>
      <c r="E14" s="9"/>
      <c r="F14" s="9"/>
      <c r="G14" s="5">
        <f t="shared" si="0"/>
        <v>1.7</v>
      </c>
    </row>
    <row r="15" spans="1:7" ht="38.25" customHeight="1">
      <c r="A15" s="11" t="s">
        <v>122</v>
      </c>
      <c r="B15" s="2" t="s">
        <v>123</v>
      </c>
      <c r="C15" s="9"/>
      <c r="D15" s="9"/>
      <c r="E15" s="9"/>
      <c r="F15" s="9">
        <v>2</v>
      </c>
      <c r="G15" s="5">
        <f t="shared" si="0"/>
        <v>2</v>
      </c>
    </row>
    <row r="16" spans="1:7" ht="38.25">
      <c r="A16" s="11" t="s">
        <v>72</v>
      </c>
      <c r="B16" s="2" t="s">
        <v>29</v>
      </c>
      <c r="C16" s="9"/>
      <c r="D16" s="9"/>
      <c r="E16" s="9"/>
      <c r="F16" s="9">
        <v>0.3</v>
      </c>
      <c r="G16" s="5">
        <f t="shared" si="0"/>
        <v>0.3</v>
      </c>
    </row>
    <row r="17" spans="1:7" ht="51">
      <c r="A17" s="11" t="s">
        <v>73</v>
      </c>
      <c r="B17" s="2" t="s">
        <v>29</v>
      </c>
      <c r="C17" s="9"/>
      <c r="D17" s="9"/>
      <c r="E17" s="9"/>
      <c r="F17" s="9">
        <v>0.2</v>
      </c>
      <c r="G17" s="5">
        <f t="shared" si="0"/>
        <v>0.2</v>
      </c>
    </row>
    <row r="18" spans="1:7" ht="25.5">
      <c r="A18" s="11" t="s">
        <v>82</v>
      </c>
      <c r="B18" s="2" t="s">
        <v>28</v>
      </c>
      <c r="C18" s="65">
        <v>0.8</v>
      </c>
      <c r="D18" s="9"/>
      <c r="E18" s="9"/>
      <c r="F18" s="9"/>
      <c r="G18" s="5">
        <f t="shared" si="0"/>
        <v>9.600000000000001</v>
      </c>
    </row>
    <row r="19" spans="1:7" ht="38.25">
      <c r="A19" s="105" t="s">
        <v>252</v>
      </c>
      <c r="B19" s="76" t="s">
        <v>249</v>
      </c>
      <c r="C19" s="77">
        <v>0.8</v>
      </c>
      <c r="D19" s="9"/>
      <c r="E19" s="9"/>
      <c r="F19" s="9"/>
      <c r="G19" s="5">
        <f t="shared" si="0"/>
        <v>9.600000000000001</v>
      </c>
    </row>
    <row r="20" spans="1:7" ht="51">
      <c r="A20" s="106"/>
      <c r="B20" s="76" t="s">
        <v>250</v>
      </c>
      <c r="C20" s="77">
        <v>0.4</v>
      </c>
      <c r="D20" s="9"/>
      <c r="E20" s="9"/>
      <c r="F20" s="9"/>
      <c r="G20" s="5">
        <f t="shared" si="0"/>
        <v>4.800000000000001</v>
      </c>
    </row>
    <row r="21" spans="1:7" ht="38.25">
      <c r="A21" s="107"/>
      <c r="B21" s="75" t="s">
        <v>251</v>
      </c>
      <c r="C21" s="77">
        <v>0</v>
      </c>
      <c r="D21" s="9"/>
      <c r="E21" s="9"/>
      <c r="F21" s="9"/>
      <c r="G21" s="5">
        <f t="shared" si="0"/>
        <v>0</v>
      </c>
    </row>
    <row r="22" spans="1:7" ht="26.25" customHeight="1">
      <c r="A22" s="11" t="s">
        <v>14</v>
      </c>
      <c r="B22" s="2" t="s">
        <v>28</v>
      </c>
      <c r="C22" s="9">
        <v>0.75</v>
      </c>
      <c r="D22" s="9"/>
      <c r="E22" s="9"/>
      <c r="F22" s="9"/>
      <c r="G22" s="5">
        <f>C22*12+D22*4+E22*2+F22</f>
        <v>9</v>
      </c>
    </row>
    <row r="23" spans="1:7" ht="15" customHeight="1">
      <c r="A23" s="102" t="s">
        <v>93</v>
      </c>
      <c r="B23" s="11" t="s">
        <v>23</v>
      </c>
      <c r="C23" s="23"/>
      <c r="D23" s="23">
        <v>1</v>
      </c>
      <c r="E23" s="23"/>
      <c r="F23" s="23"/>
      <c r="G23" s="5">
        <f>C23*12+D23*4+E23*2+F23</f>
        <v>4</v>
      </c>
    </row>
    <row r="24" spans="1:7" ht="15" customHeight="1">
      <c r="A24" s="104"/>
      <c r="B24" s="11" t="s">
        <v>17</v>
      </c>
      <c r="C24" s="23"/>
      <c r="D24" s="23">
        <v>0.5</v>
      </c>
      <c r="E24" s="23"/>
      <c r="F24" s="23"/>
      <c r="G24" s="5">
        <f>C24*12+D24*4+E24*2+F24</f>
        <v>2</v>
      </c>
    </row>
    <row r="25" spans="1:7" ht="12.75">
      <c r="A25" s="140" t="s">
        <v>46</v>
      </c>
      <c r="B25" s="140"/>
      <c r="C25" s="37">
        <f>SUM(C18:C22)+C6+C23+C9+C10-C20</f>
        <v>4.1</v>
      </c>
      <c r="D25" s="37">
        <f>SUM(D11:D12)+D6+D23+SUM(D14:D22)</f>
        <v>2.525</v>
      </c>
      <c r="E25" s="34">
        <f>SUM(E11:E22)+E6+E23</f>
        <v>0</v>
      </c>
      <c r="F25" s="34">
        <f>SUM(F11:F22)+F6+F23</f>
        <v>2.5</v>
      </c>
      <c r="G25" s="34">
        <f>SUM(G11:G12)+G6+G23+G9+G10+SUM(G14:G22)-G20</f>
        <v>61.8</v>
      </c>
    </row>
    <row r="26" spans="1:7" ht="12.75" customHeight="1">
      <c r="A26" s="92" t="s">
        <v>8</v>
      </c>
      <c r="B26" s="92"/>
      <c r="C26" s="92"/>
      <c r="D26" s="92"/>
      <c r="E26" s="92"/>
      <c r="F26" s="92"/>
      <c r="G26" s="92"/>
    </row>
    <row r="27" spans="1:8" ht="25.5" customHeight="1">
      <c r="A27" s="94" t="s">
        <v>278</v>
      </c>
      <c r="B27" s="3" t="s">
        <v>266</v>
      </c>
      <c r="C27" s="13"/>
      <c r="D27" s="16">
        <v>2.75</v>
      </c>
      <c r="E27" s="13"/>
      <c r="F27" s="13"/>
      <c r="G27" s="25">
        <f aca="true" t="shared" si="1" ref="G27:G34">C27*12+D27*4+E27*2+F27</f>
        <v>11</v>
      </c>
      <c r="H27" s="1">
        <f>G27/2</f>
        <v>5.5</v>
      </c>
    </row>
    <row r="28" spans="1:7" ht="25.5">
      <c r="A28" s="94"/>
      <c r="B28" s="3" t="s">
        <v>267</v>
      </c>
      <c r="C28" s="13"/>
      <c r="D28" s="13">
        <v>1.6</v>
      </c>
      <c r="E28" s="13"/>
      <c r="F28" s="13"/>
      <c r="G28" s="14">
        <f t="shared" si="1"/>
        <v>6.4</v>
      </c>
    </row>
    <row r="29" spans="1:7" ht="39.75" customHeight="1">
      <c r="A29" s="47" t="s">
        <v>124</v>
      </c>
      <c r="B29" s="47" t="s">
        <v>226</v>
      </c>
      <c r="C29" s="13"/>
      <c r="D29" s="13"/>
      <c r="E29" s="13"/>
      <c r="F29" s="13">
        <v>2</v>
      </c>
      <c r="G29" s="14">
        <f t="shared" si="1"/>
        <v>2</v>
      </c>
    </row>
    <row r="30" spans="1:7" ht="14.25" customHeight="1">
      <c r="A30" s="94" t="s">
        <v>94</v>
      </c>
      <c r="B30" s="11" t="s">
        <v>95</v>
      </c>
      <c r="C30" s="32">
        <v>1</v>
      </c>
      <c r="D30" s="13"/>
      <c r="E30" s="13"/>
      <c r="F30" s="13"/>
      <c r="G30" s="14">
        <f t="shared" si="1"/>
        <v>12</v>
      </c>
    </row>
    <row r="31" spans="1:7" ht="12" customHeight="1">
      <c r="A31" s="94"/>
      <c r="B31" s="11" t="s">
        <v>81</v>
      </c>
      <c r="C31" s="16">
        <v>0.75</v>
      </c>
      <c r="D31" s="13"/>
      <c r="E31" s="13"/>
      <c r="F31" s="13"/>
      <c r="G31" s="14">
        <f t="shared" si="1"/>
        <v>9</v>
      </c>
    </row>
    <row r="32" spans="1:7" ht="12.75">
      <c r="A32" s="94"/>
      <c r="B32" s="11" t="s">
        <v>96</v>
      </c>
      <c r="C32" s="32">
        <v>0.5</v>
      </c>
      <c r="D32" s="13"/>
      <c r="E32" s="13"/>
      <c r="F32" s="13"/>
      <c r="G32" s="14">
        <f t="shared" si="1"/>
        <v>6</v>
      </c>
    </row>
    <row r="33" spans="1:7" ht="51" customHeight="1">
      <c r="A33" s="3" t="s">
        <v>231</v>
      </c>
      <c r="B33" s="2" t="s">
        <v>181</v>
      </c>
      <c r="C33" s="9"/>
      <c r="D33" s="9"/>
      <c r="E33" s="9"/>
      <c r="F33" s="13">
        <v>1</v>
      </c>
      <c r="G33" s="14">
        <f t="shared" si="1"/>
        <v>1</v>
      </c>
    </row>
    <row r="34" spans="1:7" ht="38.25">
      <c r="A34" s="3" t="s">
        <v>180</v>
      </c>
      <c r="B34" s="2" t="s">
        <v>182</v>
      </c>
      <c r="C34" s="9"/>
      <c r="D34" s="9"/>
      <c r="E34" s="9"/>
      <c r="F34" s="13">
        <v>1</v>
      </c>
      <c r="G34" s="14">
        <f t="shared" si="1"/>
        <v>1</v>
      </c>
    </row>
    <row r="35" spans="1:7" ht="12.75">
      <c r="A35" s="130" t="s">
        <v>101</v>
      </c>
      <c r="B35" s="120"/>
      <c r="C35" s="5">
        <f>SUM(C30)+C27+C33+C34</f>
        <v>1</v>
      </c>
      <c r="D35" s="5">
        <f>SUM(D29:D32)+D27+D33+D34</f>
        <v>2.75</v>
      </c>
      <c r="E35" s="5">
        <f>SUM(E29:E32)+E27+E33+E34</f>
        <v>0</v>
      </c>
      <c r="F35" s="5">
        <f>SUM(F29:F32)+F27+F33+F34</f>
        <v>4</v>
      </c>
      <c r="G35" s="5">
        <f>G27+G33+G34+G29+G30</f>
        <v>27</v>
      </c>
    </row>
    <row r="36" spans="1:7" ht="12.75">
      <c r="A36" s="92" t="s">
        <v>41</v>
      </c>
      <c r="B36" s="92"/>
      <c r="C36" s="92"/>
      <c r="D36" s="92"/>
      <c r="E36" s="92"/>
      <c r="F36" s="92"/>
      <c r="G36" s="92"/>
    </row>
    <row r="37" spans="1:8" ht="38.25">
      <c r="A37" s="3" t="s">
        <v>232</v>
      </c>
      <c r="B37" s="2" t="s">
        <v>182</v>
      </c>
      <c r="C37" s="7"/>
      <c r="D37" s="7"/>
      <c r="E37" s="7">
        <v>1</v>
      </c>
      <c r="F37" s="7"/>
      <c r="G37" s="8">
        <f>C37*12+D37*4+E37*2+F37</f>
        <v>2</v>
      </c>
      <c r="H37" s="1" t="s">
        <v>32</v>
      </c>
    </row>
    <row r="38" spans="1:8" ht="39.75" customHeight="1">
      <c r="A38" s="3" t="s">
        <v>216</v>
      </c>
      <c r="B38" s="2" t="s">
        <v>31</v>
      </c>
      <c r="C38" s="9"/>
      <c r="D38" s="9"/>
      <c r="E38" s="9"/>
      <c r="F38" s="9">
        <v>0.8</v>
      </c>
      <c r="G38" s="8">
        <f>C38*12+D38*4+E38*2+F38</f>
        <v>0.8</v>
      </c>
      <c r="H38" s="1" t="s">
        <v>32</v>
      </c>
    </row>
    <row r="39" spans="1:7" ht="29.25" customHeight="1">
      <c r="A39" s="21" t="s">
        <v>48</v>
      </c>
      <c r="B39" s="3" t="s">
        <v>52</v>
      </c>
      <c r="C39" s="9">
        <v>0.7</v>
      </c>
      <c r="D39" s="9"/>
      <c r="E39" s="9"/>
      <c r="F39" s="9"/>
      <c r="G39" s="8">
        <f>C39*12+D39*4+E39*2+F39</f>
        <v>8.399999999999999</v>
      </c>
    </row>
    <row r="40" spans="1:7" ht="12.75">
      <c r="A40" s="130" t="s">
        <v>102</v>
      </c>
      <c r="B40" s="120"/>
      <c r="C40" s="5">
        <f>SUM(C37:C39)</f>
        <v>0.7</v>
      </c>
      <c r="D40" s="5">
        <f>SUM(D37:D39)</f>
        <v>0</v>
      </c>
      <c r="E40" s="5">
        <f>SUM(E37:E39)</f>
        <v>1</v>
      </c>
      <c r="F40" s="5">
        <f>SUM(F37:F39)</f>
        <v>0.8</v>
      </c>
      <c r="G40" s="5">
        <f>SUM(G37:G39)</f>
        <v>11.2</v>
      </c>
    </row>
    <row r="41" spans="1:10" ht="12.75">
      <c r="A41" s="121" t="s">
        <v>40</v>
      </c>
      <c r="B41" s="122"/>
      <c r="C41" s="26">
        <f>C25+C35+C40</f>
        <v>5.8</v>
      </c>
      <c r="D41" s="26">
        <f>D25+D35+D40</f>
        <v>5.275</v>
      </c>
      <c r="E41" s="26">
        <f>E25+E35+E40</f>
        <v>1</v>
      </c>
      <c r="F41" s="26">
        <f>F25+F35+F40</f>
        <v>7.3</v>
      </c>
      <c r="G41" s="35">
        <f>G25+G35+G40</f>
        <v>100</v>
      </c>
      <c r="J41" s="1">
        <f>C41*12+D41*4+E41*2+F41</f>
        <v>99.99999999999999</v>
      </c>
    </row>
    <row r="42" spans="1:7" ht="12.75" customHeight="1">
      <c r="A42" s="93" t="s">
        <v>9</v>
      </c>
      <c r="B42" s="93"/>
      <c r="C42" s="93"/>
      <c r="D42" s="93"/>
      <c r="E42" s="93"/>
      <c r="F42" s="93"/>
      <c r="G42" s="93"/>
    </row>
    <row r="44" spans="1:7" ht="39" customHeight="1">
      <c r="A44" s="138" t="s">
        <v>185</v>
      </c>
      <c r="B44" s="139"/>
      <c r="C44" s="139"/>
      <c r="D44" s="139"/>
      <c r="E44" s="139"/>
      <c r="F44" s="139"/>
      <c r="G44" s="139"/>
    </row>
    <row r="45" spans="3:7" ht="12.75" hidden="1">
      <c r="C45" s="1">
        <v>7</v>
      </c>
      <c r="D45" s="1">
        <v>2</v>
      </c>
      <c r="E45" s="1">
        <v>2.25</v>
      </c>
      <c r="F45" s="1">
        <v>3.5</v>
      </c>
      <c r="G45" s="18">
        <f>C45*12+D45*4+E45*2+F45</f>
        <v>100</v>
      </c>
    </row>
    <row r="47" ht="12.75">
      <c r="C47" s="1">
        <f>C41*3+F41</f>
        <v>24.7</v>
      </c>
    </row>
  </sheetData>
  <sheetProtection/>
  <mergeCells count="18">
    <mergeCell ref="A25:B25"/>
    <mergeCell ref="A1:G1"/>
    <mergeCell ref="A2:G2"/>
    <mergeCell ref="C3:G3"/>
    <mergeCell ref="A6:A8"/>
    <mergeCell ref="A23:A24"/>
    <mergeCell ref="A4:G4"/>
    <mergeCell ref="A12:A13"/>
    <mergeCell ref="A19:A21"/>
    <mergeCell ref="A44:G44"/>
    <mergeCell ref="A26:G26"/>
    <mergeCell ref="A36:G36"/>
    <mergeCell ref="A42:G42"/>
    <mergeCell ref="A30:A32"/>
    <mergeCell ref="A27:A28"/>
    <mergeCell ref="A35:B35"/>
    <mergeCell ref="A40:B40"/>
    <mergeCell ref="A41:B41"/>
  </mergeCells>
  <printOptions/>
  <pageMargins left="0" right="0" top="0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Preobrazhenskaya</cp:lastModifiedBy>
  <cp:lastPrinted>2017-06-14T08:06:48Z</cp:lastPrinted>
  <dcterms:created xsi:type="dcterms:W3CDTF">1996-10-08T23:32:33Z</dcterms:created>
  <dcterms:modified xsi:type="dcterms:W3CDTF">2019-03-05T02:47:22Z</dcterms:modified>
  <cp:category/>
  <cp:version/>
  <cp:contentType/>
  <cp:contentStatus/>
</cp:coreProperties>
</file>